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Personal Folder\Budget\Cars\007 KU63GZO Porsche Boxster S\2013 2014 mpg\"/>
    </mc:Choice>
  </mc:AlternateContent>
  <xr:revisionPtr revIDLastSave="0" documentId="13_ncr:1_{B2ED697E-E7E1-435D-9E04-921FA91272E7}" xr6:coauthVersionLast="36" xr6:coauthVersionMax="36" xr10:uidLastSave="{00000000-0000-0000-0000-000000000000}"/>
  <bookViews>
    <workbookView xWindow="0" yWindow="0" windowWidth="32265" windowHeight="13995" activeTab="1" xr2:uid="{00000000-000D-0000-FFFF-FFFF00000000}"/>
  </bookViews>
  <sheets>
    <sheet name="data" sheetId="1" r:id="rId1"/>
    <sheet name="originals" sheetId="2" r:id="rId2"/>
    <sheet name="mickey figures 1" sheetId="3" r:id="rId3"/>
  </sheets>
  <definedNames>
    <definedName name="_xlnm.Print_Area" localSheetId="2">'mickey figures 1'!$B$1:$T$84</definedName>
    <definedName name="_xlnm.Print_Area" localSheetId="1">originals!$B$1:$S$84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9" i="2" l="1"/>
  <c r="N76" i="3" l="1"/>
  <c r="R75" i="3"/>
  <c r="H71" i="3"/>
  <c r="F74" i="3" s="1"/>
  <c r="D69" i="3"/>
  <c r="J68" i="3"/>
  <c r="L68" i="3" s="1"/>
  <c r="D68" i="3"/>
  <c r="J67" i="3"/>
  <c r="L67" i="3" s="1"/>
  <c r="D67" i="3"/>
  <c r="N67" i="3" s="1"/>
  <c r="J65" i="3"/>
  <c r="I65" i="3"/>
  <c r="D65" i="3"/>
  <c r="J64" i="3"/>
  <c r="I64" i="3"/>
  <c r="D64" i="3"/>
  <c r="N64" i="3" s="1"/>
  <c r="N63" i="3"/>
  <c r="J63" i="3"/>
  <c r="L63" i="3" s="1"/>
  <c r="I63" i="3"/>
  <c r="D63" i="3"/>
  <c r="J62" i="3"/>
  <c r="I62" i="3"/>
  <c r="D62" i="3"/>
  <c r="N62" i="3" s="1"/>
  <c r="J60" i="3"/>
  <c r="I60" i="3"/>
  <c r="L60" i="3" s="1"/>
  <c r="D60" i="3"/>
  <c r="N60" i="3" s="1"/>
  <c r="J59" i="3"/>
  <c r="I59" i="3"/>
  <c r="D59" i="3"/>
  <c r="N59" i="3" s="1"/>
  <c r="J57" i="3"/>
  <c r="I57" i="3"/>
  <c r="L57" i="3" s="1"/>
  <c r="D57" i="3"/>
  <c r="N57" i="3" s="1"/>
  <c r="J56" i="3"/>
  <c r="I56" i="3"/>
  <c r="D56" i="3"/>
  <c r="N56" i="3" s="1"/>
  <c r="J55" i="3"/>
  <c r="I55" i="3"/>
  <c r="L55" i="3" s="1"/>
  <c r="D55" i="3"/>
  <c r="N55" i="3" s="1"/>
  <c r="J54" i="3"/>
  <c r="I54" i="3"/>
  <c r="D54" i="3"/>
  <c r="N54" i="3" s="1"/>
  <c r="J52" i="3"/>
  <c r="I52" i="3"/>
  <c r="L52" i="3" s="1"/>
  <c r="D52" i="3"/>
  <c r="N52" i="3" s="1"/>
  <c r="J51" i="3"/>
  <c r="I51" i="3"/>
  <c r="D51" i="3"/>
  <c r="N51" i="3" s="1"/>
  <c r="J50" i="3"/>
  <c r="M50" i="3" s="1"/>
  <c r="I50" i="3"/>
  <c r="D50" i="3"/>
  <c r="N50" i="3" s="1"/>
  <c r="F48" i="3"/>
  <c r="D48" i="3"/>
  <c r="J47" i="3"/>
  <c r="I47" i="3"/>
  <c r="D47" i="3"/>
  <c r="J46" i="3"/>
  <c r="I46" i="3"/>
  <c r="L46" i="3" s="1"/>
  <c r="D46" i="3"/>
  <c r="H33" i="3"/>
  <c r="F36" i="3" s="1"/>
  <c r="D31" i="3"/>
  <c r="J30" i="3"/>
  <c r="I30" i="3"/>
  <c r="D30" i="3"/>
  <c r="N30" i="3" s="1"/>
  <c r="J29" i="3"/>
  <c r="M29" i="3" s="1"/>
  <c r="I29" i="3"/>
  <c r="D29" i="3"/>
  <c r="N29" i="3" s="1"/>
  <c r="F27" i="3"/>
  <c r="D27" i="3"/>
  <c r="N27" i="3" s="1"/>
  <c r="J26" i="3"/>
  <c r="I26" i="3"/>
  <c r="L26" i="3" s="1"/>
  <c r="D26" i="3"/>
  <c r="J25" i="3"/>
  <c r="J27" i="3" s="1"/>
  <c r="M27" i="3" s="1"/>
  <c r="I25" i="3"/>
  <c r="I27" i="3" s="1"/>
  <c r="N79" i="3" s="1"/>
  <c r="D25" i="3"/>
  <c r="J23" i="3"/>
  <c r="I23" i="3"/>
  <c r="L23" i="3" s="1"/>
  <c r="D23" i="3"/>
  <c r="J22" i="3"/>
  <c r="I22" i="3"/>
  <c r="L22" i="3" s="1"/>
  <c r="D22" i="3"/>
  <c r="N22" i="3" s="1"/>
  <c r="J21" i="3"/>
  <c r="I21" i="3"/>
  <c r="L21" i="3" s="1"/>
  <c r="D21" i="3"/>
  <c r="M21" i="3" s="1"/>
  <c r="J19" i="3"/>
  <c r="I19" i="3"/>
  <c r="D19" i="3"/>
  <c r="N19" i="3" s="1"/>
  <c r="J18" i="3"/>
  <c r="I18" i="3"/>
  <c r="L18" i="3" s="1"/>
  <c r="D18" i="3"/>
  <c r="M18" i="3" s="1"/>
  <c r="J17" i="3"/>
  <c r="I17" i="3"/>
  <c r="L17" i="3" s="1"/>
  <c r="D17" i="3"/>
  <c r="N17" i="3" s="1"/>
  <c r="F15" i="3"/>
  <c r="F33" i="3" s="1"/>
  <c r="D15" i="3"/>
  <c r="N15" i="3" s="1"/>
  <c r="J14" i="3"/>
  <c r="I14" i="3"/>
  <c r="D14" i="3"/>
  <c r="J13" i="3"/>
  <c r="I13" i="3"/>
  <c r="D13" i="3"/>
  <c r="J12" i="3"/>
  <c r="I12" i="3"/>
  <c r="L12" i="3" s="1"/>
  <c r="D12" i="3"/>
  <c r="J10" i="3"/>
  <c r="I10" i="3"/>
  <c r="D10" i="3"/>
  <c r="D33" i="3" s="1"/>
  <c r="J9" i="3"/>
  <c r="I9" i="3"/>
  <c r="L9" i="3" s="1"/>
  <c r="D9" i="3"/>
  <c r="N9" i="3" s="1"/>
  <c r="J8" i="3"/>
  <c r="I8" i="3"/>
  <c r="L8" i="3" s="1"/>
  <c r="M65" i="3" l="1"/>
  <c r="L65" i="3"/>
  <c r="N65" i="3"/>
  <c r="J48" i="3"/>
  <c r="N48" i="3"/>
  <c r="M68" i="3"/>
  <c r="M55" i="3"/>
  <c r="L62" i="3"/>
  <c r="N68" i="3"/>
  <c r="L59" i="3"/>
  <c r="M63" i="3"/>
  <c r="L30" i="3"/>
  <c r="N78" i="3"/>
  <c r="R78" i="3" s="1"/>
  <c r="N21" i="3"/>
  <c r="M52" i="3"/>
  <c r="J15" i="3"/>
  <c r="N77" i="3" s="1"/>
  <c r="R77" i="3" s="1"/>
  <c r="L50" i="3"/>
  <c r="M60" i="3"/>
  <c r="M23" i="3"/>
  <c r="D71" i="3"/>
  <c r="N71" i="3" s="1"/>
  <c r="F77" i="3" s="1"/>
  <c r="L27" i="3"/>
  <c r="N18" i="3"/>
  <c r="M57" i="3"/>
  <c r="L19" i="3"/>
  <c r="N23" i="3"/>
  <c r="L29" i="3"/>
  <c r="L51" i="3"/>
  <c r="L56" i="3"/>
  <c r="L54" i="3"/>
  <c r="L64" i="3"/>
  <c r="I48" i="3"/>
  <c r="I71" i="3" s="1"/>
  <c r="F78" i="3" s="1"/>
  <c r="I15" i="3"/>
  <c r="L13" i="3"/>
  <c r="L14" i="3"/>
  <c r="N33" i="3"/>
  <c r="F39" i="3" s="1"/>
  <c r="I33" i="3"/>
  <c r="F40" i="3" s="1"/>
  <c r="J71" i="3"/>
  <c r="M71" i="3" s="1"/>
  <c r="F76" i="3" s="1"/>
  <c r="M30" i="3"/>
  <c r="L10" i="3"/>
  <c r="F71" i="3"/>
  <c r="M10" i="3"/>
  <c r="L25" i="3"/>
  <c r="M17" i="3"/>
  <c r="M67" i="3"/>
  <c r="M48" i="3"/>
  <c r="M51" i="3"/>
  <c r="M54" i="3"/>
  <c r="M56" i="3"/>
  <c r="M59" i="3"/>
  <c r="M62" i="3"/>
  <c r="M64" i="3"/>
  <c r="L47" i="3"/>
  <c r="M19" i="3"/>
  <c r="N10" i="3"/>
  <c r="M22" i="3"/>
  <c r="M9" i="3"/>
  <c r="R79" i="3" l="1"/>
  <c r="L48" i="3"/>
  <c r="J33" i="3"/>
  <c r="M33" i="3" s="1"/>
  <c r="F38" i="3" s="1"/>
  <c r="R76" i="3"/>
  <c r="L71" i="3"/>
  <c r="F75" i="3" s="1"/>
  <c r="L33" i="3"/>
  <c r="F37" i="3" s="1"/>
  <c r="L15" i="3"/>
  <c r="M15" i="3"/>
  <c r="N76" i="2"/>
  <c r="R75" i="2"/>
  <c r="D69" i="2"/>
  <c r="H71" i="2"/>
  <c r="F74" i="2" s="1"/>
  <c r="D31" i="2"/>
  <c r="H33" i="2"/>
  <c r="F36" i="2" s="1"/>
  <c r="J54" i="1"/>
  <c r="L54" i="1" s="1"/>
  <c r="D54" i="1"/>
  <c r="N54" i="1" s="1"/>
  <c r="M54" i="1" l="1"/>
  <c r="J8" i="2"/>
  <c r="D47" i="2"/>
  <c r="D46" i="2"/>
  <c r="D48" i="2"/>
  <c r="J68" i="2"/>
  <c r="L68" i="2" s="1"/>
  <c r="D68" i="2"/>
  <c r="N68" i="2" s="1"/>
  <c r="J67" i="2"/>
  <c r="L67" i="2" s="1"/>
  <c r="D67" i="2"/>
  <c r="N67" i="2" s="1"/>
  <c r="J65" i="2"/>
  <c r="L65" i="2" s="1"/>
  <c r="D65" i="2"/>
  <c r="M65" i="2" s="1"/>
  <c r="J64" i="2"/>
  <c r="L64" i="2" s="1"/>
  <c r="D64" i="2"/>
  <c r="N64" i="2" s="1"/>
  <c r="J63" i="2"/>
  <c r="L63" i="2" s="1"/>
  <c r="D63" i="2"/>
  <c r="J62" i="2"/>
  <c r="L62" i="2" s="1"/>
  <c r="D62" i="2"/>
  <c r="N62" i="2" s="1"/>
  <c r="J60" i="2"/>
  <c r="L60" i="2" s="1"/>
  <c r="D60" i="2"/>
  <c r="M60" i="2" s="1"/>
  <c r="J59" i="2"/>
  <c r="L59" i="2" s="1"/>
  <c r="D59" i="2"/>
  <c r="M59" i="2" s="1"/>
  <c r="J57" i="2"/>
  <c r="L57" i="2" s="1"/>
  <c r="D57" i="2"/>
  <c r="N57" i="2" s="1"/>
  <c r="J56" i="2"/>
  <c r="D56" i="2"/>
  <c r="N56" i="2" s="1"/>
  <c r="J55" i="2"/>
  <c r="L55" i="2" s="1"/>
  <c r="D55" i="2"/>
  <c r="N55" i="2" s="1"/>
  <c r="J54" i="2"/>
  <c r="L54" i="2" s="1"/>
  <c r="D54" i="2"/>
  <c r="J52" i="2"/>
  <c r="L52" i="2" s="1"/>
  <c r="D52" i="2"/>
  <c r="M52" i="2" s="1"/>
  <c r="J51" i="2"/>
  <c r="L51" i="2" s="1"/>
  <c r="D51" i="2"/>
  <c r="N51" i="2" s="1"/>
  <c r="J50" i="2"/>
  <c r="L50" i="2" s="1"/>
  <c r="D50" i="2"/>
  <c r="I48" i="2"/>
  <c r="I71" i="2" s="1"/>
  <c r="F48" i="2"/>
  <c r="F71" i="2" s="1"/>
  <c r="J47" i="2"/>
  <c r="L47" i="2" s="1"/>
  <c r="J46" i="2"/>
  <c r="L46" i="2" s="1"/>
  <c r="J30" i="2"/>
  <c r="L30" i="2" s="1"/>
  <c r="D30" i="2"/>
  <c r="N30" i="2" s="1"/>
  <c r="J29" i="2"/>
  <c r="L29" i="2" s="1"/>
  <c r="D29" i="2"/>
  <c r="N29" i="2" s="1"/>
  <c r="I27" i="2"/>
  <c r="F27" i="2"/>
  <c r="D27" i="2"/>
  <c r="N27" i="2" s="1"/>
  <c r="J26" i="2"/>
  <c r="L26" i="2" s="1"/>
  <c r="D26" i="2"/>
  <c r="J25" i="2"/>
  <c r="L25" i="2" s="1"/>
  <c r="D25" i="2"/>
  <c r="J23" i="2"/>
  <c r="L23" i="2" s="1"/>
  <c r="D23" i="2"/>
  <c r="N23" i="2" s="1"/>
  <c r="J22" i="2"/>
  <c r="L22" i="2" s="1"/>
  <c r="D22" i="2"/>
  <c r="J21" i="2"/>
  <c r="L21" i="2" s="1"/>
  <c r="D21" i="2"/>
  <c r="N21" i="2" s="1"/>
  <c r="J19" i="2"/>
  <c r="L19" i="2" s="1"/>
  <c r="D19" i="2"/>
  <c r="N19" i="2" s="1"/>
  <c r="J18" i="2"/>
  <c r="L18" i="2" s="1"/>
  <c r="D18" i="2"/>
  <c r="M18" i="2" s="1"/>
  <c r="J17" i="2"/>
  <c r="L17" i="2" s="1"/>
  <c r="D17" i="2"/>
  <c r="I15" i="2"/>
  <c r="F15" i="2"/>
  <c r="D15" i="2"/>
  <c r="J14" i="2"/>
  <c r="L14" i="2" s="1"/>
  <c r="D14" i="2"/>
  <c r="J13" i="2"/>
  <c r="L13" i="2" s="1"/>
  <c r="D13" i="2"/>
  <c r="J12" i="2"/>
  <c r="L12" i="2" s="1"/>
  <c r="D12" i="2"/>
  <c r="J10" i="2"/>
  <c r="L10" i="2" s="1"/>
  <c r="D10" i="2"/>
  <c r="N10" i="2" s="1"/>
  <c r="J9" i="2"/>
  <c r="L9" i="2" s="1"/>
  <c r="D9" i="2"/>
  <c r="N15" i="2" l="1"/>
  <c r="R79" i="2"/>
  <c r="N78" i="2"/>
  <c r="R78" i="2" s="1"/>
  <c r="M22" i="2"/>
  <c r="M17" i="2"/>
  <c r="M54" i="2"/>
  <c r="J27" i="2"/>
  <c r="M27" i="2" s="1"/>
  <c r="L27" i="2"/>
  <c r="I33" i="2"/>
  <c r="N48" i="2"/>
  <c r="F33" i="2"/>
  <c r="N18" i="2"/>
  <c r="N59" i="2"/>
  <c r="M19" i="2"/>
  <c r="D71" i="2"/>
  <c r="N22" i="2"/>
  <c r="M50" i="2"/>
  <c r="M56" i="2"/>
  <c r="N50" i="2"/>
  <c r="M63" i="2"/>
  <c r="M9" i="2"/>
  <c r="D33" i="2"/>
  <c r="M30" i="2"/>
  <c r="N9" i="2"/>
  <c r="L8" i="2"/>
  <c r="N52" i="2"/>
  <c r="L56" i="2"/>
  <c r="L71" i="2" s="1"/>
  <c r="F75" i="2" s="1"/>
  <c r="N63" i="2"/>
  <c r="N54" i="2"/>
  <c r="M51" i="2"/>
  <c r="M67" i="2"/>
  <c r="N65" i="2"/>
  <c r="J48" i="2"/>
  <c r="N60" i="2"/>
  <c r="M57" i="2"/>
  <c r="M64" i="2"/>
  <c r="M55" i="2"/>
  <c r="M62" i="2"/>
  <c r="M68" i="2"/>
  <c r="N17" i="2"/>
  <c r="M23" i="2"/>
  <c r="M10" i="2"/>
  <c r="M21" i="2"/>
  <c r="J15" i="2"/>
  <c r="J33" i="2" s="1"/>
  <c r="M29" i="2"/>
  <c r="J52" i="1"/>
  <c r="L52" i="1" s="1"/>
  <c r="D52" i="1"/>
  <c r="N52" i="1" s="1"/>
  <c r="F78" i="2" l="1"/>
  <c r="N77" i="2"/>
  <c r="R77" i="2" s="1"/>
  <c r="F40" i="2"/>
  <c r="L33" i="2"/>
  <c r="F37" i="2" s="1"/>
  <c r="R76" i="2"/>
  <c r="L48" i="2"/>
  <c r="J71" i="2"/>
  <c r="M71" i="2" s="1"/>
  <c r="F76" i="2" s="1"/>
  <c r="M48" i="2"/>
  <c r="N33" i="2"/>
  <c r="F39" i="2" s="1"/>
  <c r="M33" i="2"/>
  <c r="F38" i="2" s="1"/>
  <c r="N71" i="2"/>
  <c r="F77" i="2" s="1"/>
  <c r="M15" i="2"/>
  <c r="L15" i="2"/>
  <c r="M52" i="1"/>
  <c r="J51" i="1"/>
  <c r="L51" i="1" s="1"/>
  <c r="D51" i="1"/>
  <c r="N51" i="1" s="1"/>
  <c r="M51" i="1" l="1"/>
  <c r="D49" i="1" l="1"/>
  <c r="J49" i="1"/>
  <c r="L49" i="1" s="1"/>
  <c r="M49" i="1" l="1"/>
  <c r="N49" i="1"/>
  <c r="D48" i="1"/>
  <c r="J48" i="1"/>
  <c r="L48" i="1" s="1"/>
  <c r="M48" i="1" l="1"/>
  <c r="N48" i="1"/>
  <c r="D47" i="1"/>
  <c r="J47" i="1"/>
  <c r="L47" i="1" s="1"/>
  <c r="M47" i="1" l="1"/>
  <c r="N47" i="1"/>
  <c r="J46" i="1"/>
  <c r="L46" i="1" s="1"/>
  <c r="D46" i="1"/>
  <c r="N46" i="1" s="1"/>
  <c r="M46" i="1" l="1"/>
  <c r="J44" i="1"/>
  <c r="L44" i="1" s="1"/>
  <c r="D44" i="1"/>
  <c r="M44" i="1" s="1"/>
  <c r="N44" i="1" l="1"/>
  <c r="J43" i="1"/>
  <c r="L43" i="1" s="1"/>
  <c r="D43" i="1"/>
  <c r="N43" i="1" s="1"/>
  <c r="M43" i="1" l="1"/>
  <c r="D41" i="1"/>
  <c r="N41" i="1" s="1"/>
  <c r="J41" i="1"/>
  <c r="L41" i="1" s="1"/>
  <c r="M41" i="1" l="1"/>
  <c r="J40" i="1"/>
  <c r="L40" i="1" s="1"/>
  <c r="D40" i="1"/>
  <c r="N40" i="1" s="1"/>
  <c r="M40" i="1" l="1"/>
  <c r="J39" i="1"/>
  <c r="L39" i="1" s="1"/>
  <c r="D39" i="1"/>
  <c r="N39" i="1" s="1"/>
  <c r="M39" i="1" l="1"/>
  <c r="D38" i="1"/>
  <c r="N38" i="1" s="1"/>
  <c r="J38" i="1"/>
  <c r="L38" i="1" s="1"/>
  <c r="M38" i="1" l="1"/>
  <c r="J36" i="1"/>
  <c r="L36" i="1" s="1"/>
  <c r="D36" i="1"/>
  <c r="N36" i="1" s="1"/>
  <c r="M36" i="1" l="1"/>
  <c r="J35" i="1"/>
  <c r="L35" i="1" s="1"/>
  <c r="D35" i="1"/>
  <c r="N35" i="1" s="1"/>
  <c r="M35" i="1" l="1"/>
  <c r="J34" i="1"/>
  <c r="L34" i="1" s="1"/>
  <c r="D34" i="1"/>
  <c r="N34" i="1" s="1"/>
  <c r="M34" i="1" l="1"/>
  <c r="F32" i="1"/>
  <c r="I32" i="1"/>
  <c r="D32" i="1"/>
  <c r="D31" i="1"/>
  <c r="D11" i="1"/>
  <c r="J31" i="1"/>
  <c r="L31" i="1" s="1"/>
  <c r="N32" i="1" l="1"/>
  <c r="J30" i="1"/>
  <c r="J32" i="1" s="1"/>
  <c r="M32" i="1" s="1"/>
  <c r="D30" i="1"/>
  <c r="L32" i="1" l="1"/>
  <c r="L30" i="1"/>
  <c r="D28" i="1"/>
  <c r="N28" i="1" s="1"/>
  <c r="J28" i="1"/>
  <c r="L28" i="1" s="1"/>
  <c r="M28" i="1" l="1"/>
  <c r="J27" i="1"/>
  <c r="L27" i="1" s="1"/>
  <c r="D27" i="1"/>
  <c r="N27" i="1" s="1"/>
  <c r="M27" i="1" l="1"/>
  <c r="F25" i="1"/>
  <c r="F13" i="1"/>
  <c r="D25" i="1"/>
  <c r="D13" i="1"/>
  <c r="I25" i="1"/>
  <c r="D24" i="1"/>
  <c r="J24" i="1"/>
  <c r="L24" i="1" s="1"/>
  <c r="N25" i="1" l="1"/>
  <c r="D23" i="1"/>
  <c r="J23" i="1"/>
  <c r="L23" i="1" l="1"/>
  <c r="J25" i="1"/>
  <c r="J21" i="1"/>
  <c r="L21" i="1" s="1"/>
  <c r="D21" i="1"/>
  <c r="N21" i="1" s="1"/>
  <c r="L25" i="1" l="1"/>
  <c r="M25" i="1"/>
  <c r="M21" i="1"/>
  <c r="J20" i="1"/>
  <c r="L20" i="1" s="1"/>
  <c r="D20" i="1"/>
  <c r="N20" i="1" s="1"/>
  <c r="M20" i="1" l="1"/>
  <c r="D19" i="1"/>
  <c r="N19" i="1" s="1"/>
  <c r="J19" i="1"/>
  <c r="M19" i="1" s="1"/>
  <c r="L19" i="1" l="1"/>
  <c r="J17" i="1"/>
  <c r="L17" i="1" s="1"/>
  <c r="D17" i="1"/>
  <c r="N17" i="1" s="1"/>
  <c r="M17" i="1" l="1"/>
  <c r="J16" i="1"/>
  <c r="L16" i="1" s="1"/>
  <c r="D16" i="1"/>
  <c r="N16" i="1" s="1"/>
  <c r="M16" i="1" l="1"/>
  <c r="J15" i="1"/>
  <c r="L15" i="1" l="1"/>
  <c r="D15" i="1"/>
  <c r="N15" i="1" s="1"/>
  <c r="D10" i="1"/>
  <c r="I13" i="1"/>
  <c r="J12" i="1"/>
  <c r="L12" i="1" s="1"/>
  <c r="D12" i="1"/>
  <c r="M15" i="1" l="1"/>
  <c r="N13" i="1"/>
  <c r="J11" i="1"/>
  <c r="L11" i="1" s="1"/>
  <c r="J10" i="1"/>
  <c r="J13" i="1" l="1"/>
  <c r="L13" i="1" s="1"/>
  <c r="L10" i="1"/>
  <c r="J6" i="1"/>
  <c r="J8" i="1"/>
  <c r="L8" i="1" s="1"/>
  <c r="D8" i="1"/>
  <c r="N8" i="1" s="1"/>
  <c r="L6" i="1" l="1"/>
  <c r="M13" i="1"/>
  <c r="M8" i="1"/>
  <c r="J7" i="1"/>
  <c r="L7" i="1" s="1"/>
  <c r="D7" i="1"/>
  <c r="L62" i="1" s="1"/>
  <c r="L63" i="1" l="1"/>
  <c r="L64" i="1" s="1"/>
  <c r="N7" i="1"/>
  <c r="M7" i="1"/>
</calcChain>
</file>

<file path=xl/sharedStrings.xml><?xml version="1.0" encoding="utf-8"?>
<sst xmlns="http://schemas.openxmlformats.org/spreadsheetml/2006/main" count="310" uniqueCount="61">
  <si>
    <t>https://www.google.co.uk/#q=litres+to+gallons</t>
  </si>
  <si>
    <t>miles done</t>
  </si>
  <si>
    <t>Super?</t>
  </si>
  <si>
    <t>gallons</t>
  </si>
  <si>
    <t>cost</t>
  </si>
  <si>
    <t>cost per litre</t>
  </si>
  <si>
    <t>cost/gallon</t>
  </si>
  <si>
    <t>Date</t>
  </si>
  <si>
    <t>mpg</t>
  </si>
  <si>
    <t>m/litre</t>
  </si>
  <si>
    <t>Boxster S 981 mpg calculator/log</t>
  </si>
  <si>
    <t>mileage at fill up</t>
  </si>
  <si>
    <t>yes BP 97 Ron</t>
  </si>
  <si>
    <t>yes Esso 97 Ron</t>
  </si>
  <si>
    <t>yes Shell 99 Ron</t>
  </si>
  <si>
    <t>n/a</t>
  </si>
  <si>
    <t>no Shell 95 Ron</t>
  </si>
  <si>
    <t>yes Tesco 99 Ron</t>
  </si>
  <si>
    <t>litres in</t>
  </si>
  <si>
    <t>Total</t>
  </si>
  <si>
    <t>-</t>
  </si>
  <si>
    <t>Total Miles</t>
  </si>
  <si>
    <t>Total Gallons</t>
  </si>
  <si>
    <t>cum. mpg</t>
  </si>
  <si>
    <t>exlude last petrol fill up as takes back to zero point</t>
  </si>
  <si>
    <t>No BP 95 Ron</t>
  </si>
  <si>
    <t>No Chalkhill 95 Ron</t>
  </si>
  <si>
    <t>Super UL was</t>
  </si>
  <si>
    <t>!!!</t>
  </si>
  <si>
    <t>switch back to normal UL at 6035 mile mark</t>
  </si>
  <si>
    <t>switch to Super UL at 2142 mile mark</t>
  </si>
  <si>
    <t>A</t>
  </si>
  <si>
    <t>A - B</t>
  </si>
  <si>
    <t>C - D</t>
  </si>
  <si>
    <t>B</t>
  </si>
  <si>
    <t>C</t>
  </si>
  <si>
    <t>D</t>
  </si>
  <si>
    <t>TOTAL cum of whole page (Super &amp; Normal UL)</t>
  </si>
  <si>
    <t>Super cum.</t>
  </si>
  <si>
    <t>no Shell normal</t>
  </si>
  <si>
    <t>no Total normal</t>
  </si>
  <si>
    <t>no Esso normal 95</t>
  </si>
  <si>
    <t>weather gets better, more hooning and mpg goes down :)</t>
  </si>
  <si>
    <t>No Morrisons</t>
  </si>
  <si>
    <t>No Sainsburys</t>
  </si>
  <si>
    <t>No Tesco 95 Ron</t>
  </si>
  <si>
    <t>end mileage</t>
  </si>
  <si>
    <t>cost per mile</t>
  </si>
  <si>
    <t>ave mpg</t>
  </si>
  <si>
    <t>ave ml</t>
  </si>
  <si>
    <t>ave cost per l</t>
  </si>
  <si>
    <t>ave cost per gal</t>
  </si>
  <si>
    <t>overall combined</t>
  </si>
  <si>
    <t>total mileage</t>
  </si>
  <si>
    <t>total gallons</t>
  </si>
  <si>
    <t>total litres</t>
  </si>
  <si>
    <t>total £</t>
  </si>
  <si>
    <t>Super Plus</t>
  </si>
  <si>
    <t>Normal Unleaded</t>
  </si>
  <si>
    <t>This page shows the cost of Super UL where I had to fill up with Normal UL to give truer price cost in the Super UL table</t>
  </si>
  <si>
    <t>This page shows the sctual cost paid, there were two occasions where the was no Super UL so I had to fill up with Normal UL . This gives a fals cost overall in the UL table but see next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</si>
</sst>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0;[Red]\-&quot;£&quot;#,##0.000"/>
    <numFmt numFmtId="165" formatCode="#,##0.00_ ;[Red]\-#,##0.00\ "/>
    <numFmt numFmtId="166" formatCode="&quot;£&quot;#,##0.0000;[Red]\-&quot;£&quot;#,##0.0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1F7A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1"/>
    <xf numFmtId="14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1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8" fontId="0" fillId="0" borderId="2" xfId="0" applyNumberFormat="1" applyBorder="1"/>
    <xf numFmtId="14" fontId="0" fillId="0" borderId="4" xfId="0" applyNumberFormat="1" applyBorder="1"/>
    <xf numFmtId="0" fontId="0" fillId="0" borderId="0" xfId="0" applyBorder="1"/>
    <xf numFmtId="164" fontId="0" fillId="0" borderId="0" xfId="0" applyNumberFormat="1" applyBorder="1"/>
    <xf numFmtId="8" fontId="0" fillId="0" borderId="0" xfId="0" applyNumberFormat="1" applyBorder="1"/>
    <xf numFmtId="14" fontId="0" fillId="0" borderId="6" xfId="0" applyNumberFormat="1" applyBorder="1"/>
    <xf numFmtId="0" fontId="0" fillId="0" borderId="7" xfId="0" applyBorder="1"/>
    <xf numFmtId="8" fontId="0" fillId="0" borderId="7" xfId="0" applyNumberFormat="1" applyBorder="1"/>
    <xf numFmtId="0" fontId="0" fillId="2" borderId="0" xfId="0" applyFill="1"/>
    <xf numFmtId="8" fontId="0" fillId="2" borderId="0" xfId="0" applyNumberFormat="1" applyFill="1"/>
    <xf numFmtId="0" fontId="0" fillId="0" borderId="0" xfId="0" applyFill="1"/>
    <xf numFmtId="164" fontId="0" fillId="0" borderId="0" xfId="0" applyNumberFormat="1" applyFill="1"/>
    <xf numFmtId="8" fontId="0" fillId="0" borderId="0" xfId="0" applyNumberFormat="1" applyFill="1"/>
    <xf numFmtId="2" fontId="0" fillId="2" borderId="0" xfId="0" applyNumberFormat="1" applyFill="1"/>
    <xf numFmtId="2" fontId="0" fillId="2" borderId="2" xfId="0" applyNumberFormat="1" applyFill="1" applyBorder="1"/>
    <xf numFmtId="8" fontId="0" fillId="2" borderId="2" xfId="0" applyNumberFormat="1" applyFill="1" applyBorder="1"/>
    <xf numFmtId="2" fontId="0" fillId="2" borderId="0" xfId="0" applyNumberFormat="1" applyFill="1" applyBorder="1"/>
    <xf numFmtId="8" fontId="0" fillId="2" borderId="0" xfId="0" applyNumberFormat="1" applyFill="1" applyBorder="1"/>
    <xf numFmtId="2" fontId="0" fillId="2" borderId="7" xfId="0" applyNumberFormat="1" applyFill="1" applyBorder="1"/>
    <xf numFmtId="8" fontId="0" fillId="2" borderId="7" xfId="0" applyNumberFormat="1" applyFill="1" applyBorder="1"/>
    <xf numFmtId="2" fontId="0" fillId="2" borderId="8" xfId="0" applyNumberFormat="1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7" xfId="0" applyFill="1" applyBorder="1"/>
    <xf numFmtId="2" fontId="0" fillId="2" borderId="2" xfId="0" applyNumberFormat="1" applyFill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2" fontId="0" fillId="2" borderId="0" xfId="0" applyNumberFormat="1" applyFill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3" borderId="2" xfId="0" applyFill="1" applyBorder="1"/>
    <xf numFmtId="0" fontId="0" fillId="0" borderId="2" xfId="0" applyFill="1" applyBorder="1"/>
    <xf numFmtId="164" fontId="0" fillId="0" borderId="2" xfId="0" applyNumberFormat="1" applyFill="1" applyBorder="1" applyAlignment="1">
      <alignment horizontal="right"/>
    </xf>
    <xf numFmtId="8" fontId="0" fillId="0" borderId="2" xfId="0" applyNumberFormat="1" applyFill="1" applyBorder="1"/>
    <xf numFmtId="14" fontId="0" fillId="0" borderId="9" xfId="0" applyNumberFormat="1" applyBorder="1"/>
    <xf numFmtId="0" fontId="0" fillId="0" borderId="10" xfId="0" applyFill="1" applyBorder="1"/>
    <xf numFmtId="0" fontId="0" fillId="2" borderId="10" xfId="0" applyFill="1" applyBorder="1"/>
    <xf numFmtId="164" fontId="0" fillId="0" borderId="10" xfId="0" applyNumberFormat="1" applyFill="1" applyBorder="1" applyAlignment="1">
      <alignment horizontal="right"/>
    </xf>
    <xf numFmtId="8" fontId="0" fillId="0" borderId="10" xfId="0" applyNumberFormat="1" applyFill="1" applyBorder="1"/>
    <xf numFmtId="2" fontId="0" fillId="2" borderId="10" xfId="0" applyNumberFormat="1" applyFill="1" applyBorder="1"/>
    <xf numFmtId="8" fontId="0" fillId="2" borderId="10" xfId="0" applyNumberFormat="1" applyFill="1" applyBorder="1"/>
    <xf numFmtId="2" fontId="0" fillId="2" borderId="11" xfId="0" applyNumberFormat="1" applyFill="1" applyBorder="1"/>
    <xf numFmtId="2" fontId="0" fillId="2" borderId="10" xfId="0" applyNumberFormat="1" applyFill="1" applyBorder="1" applyAlignment="1">
      <alignment horizontal="right"/>
    </xf>
    <xf numFmtId="2" fontId="0" fillId="2" borderId="11" xfId="0" applyNumberFormat="1" applyFill="1" applyBorder="1" applyAlignment="1">
      <alignment horizontal="right"/>
    </xf>
    <xf numFmtId="0" fontId="0" fillId="0" borderId="7" xfId="0" applyBorder="1" applyAlignment="1">
      <alignment horizontal="right"/>
    </xf>
    <xf numFmtId="165" fontId="0" fillId="2" borderId="7" xfId="0" applyNumberFormat="1" applyFill="1" applyBorder="1" applyAlignment="1">
      <alignment horizontal="right"/>
    </xf>
    <xf numFmtId="14" fontId="0" fillId="0" borderId="0" xfId="0" applyNumberFormat="1" applyFill="1"/>
    <xf numFmtId="2" fontId="0" fillId="0" borderId="0" xfId="0" applyNumberFormat="1" applyFill="1"/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8" fontId="0" fillId="0" borderId="0" xfId="0" applyNumberFormat="1" applyFill="1" applyBorder="1"/>
    <xf numFmtId="0" fontId="0" fillId="0" borderId="0" xfId="0" applyAlignment="1">
      <alignment horizontal="left"/>
    </xf>
    <xf numFmtId="14" fontId="0" fillId="4" borderId="1" xfId="0" applyNumberFormat="1" applyFill="1" applyBorder="1"/>
    <xf numFmtId="0" fontId="0" fillId="4" borderId="0" xfId="0" applyFill="1"/>
    <xf numFmtId="0" fontId="0" fillId="5" borderId="0" xfId="0" applyFill="1"/>
    <xf numFmtId="14" fontId="0" fillId="5" borderId="0" xfId="0" applyNumberFormat="1" applyFill="1"/>
    <xf numFmtId="2" fontId="0" fillId="5" borderId="0" xfId="0" applyNumberFormat="1" applyFill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7" xfId="0" applyFill="1" applyBorder="1"/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0" fillId="5" borderId="12" xfId="0" applyFill="1" applyBorder="1"/>
    <xf numFmtId="0" fontId="3" fillId="0" borderId="0" xfId="0" applyFont="1"/>
    <xf numFmtId="0" fontId="4" fillId="0" borderId="0" xfId="0" applyFont="1"/>
    <xf numFmtId="14" fontId="0" fillId="0" borderId="0" xfId="0" applyNumberFormat="1" applyFill="1" applyBorder="1"/>
    <xf numFmtId="2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0" fontId="0" fillId="3" borderId="0" xfId="0" applyFill="1" applyBorder="1"/>
    <xf numFmtId="2" fontId="0" fillId="3" borderId="0" xfId="0" applyNumberFormat="1" applyFill="1" applyBorder="1"/>
    <xf numFmtId="0" fontId="1" fillId="0" borderId="2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165" fontId="0" fillId="0" borderId="0" xfId="0" applyNumberFormat="1" applyFill="1"/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1" fillId="0" borderId="16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17" xfId="0" applyBorder="1"/>
    <xf numFmtId="165" fontId="0" fillId="0" borderId="0" xfId="0" applyNumberFormat="1" applyFill="1" applyBorder="1"/>
    <xf numFmtId="0" fontId="1" fillId="0" borderId="18" xfId="0" applyFont="1" applyFill="1" applyBorder="1" applyAlignment="1">
      <alignment horizontal="center"/>
    </xf>
    <xf numFmtId="0" fontId="0" fillId="0" borderId="19" xfId="0" applyFill="1" applyBorder="1"/>
    <xf numFmtId="0" fontId="0" fillId="0" borderId="19" xfId="0" applyBorder="1"/>
    <xf numFmtId="0" fontId="0" fillId="0" borderId="20" xfId="0" applyBorder="1"/>
    <xf numFmtId="0" fontId="4" fillId="5" borderId="0" xfId="0" applyFont="1" applyFill="1"/>
    <xf numFmtId="0" fontId="6" fillId="0" borderId="0" xfId="0" applyFont="1"/>
    <xf numFmtId="0" fontId="4" fillId="4" borderId="0" xfId="0" applyFont="1" applyFill="1"/>
    <xf numFmtId="0" fontId="4" fillId="0" borderId="0" xfId="0" applyFont="1" applyFill="1"/>
    <xf numFmtId="166" fontId="0" fillId="0" borderId="0" xfId="0" applyNumberFormat="1" applyFill="1"/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164" fontId="0" fillId="6" borderId="2" xfId="0" applyNumberFormat="1" applyFill="1" applyBorder="1"/>
    <xf numFmtId="164" fontId="0" fillId="6" borderId="21" xfId="0" applyNumberFormat="1" applyFill="1" applyBorder="1"/>
    <xf numFmtId="0" fontId="1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1F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.u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ogle.co.uk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ogle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64"/>
  <sheetViews>
    <sheetView topLeftCell="A10" workbookViewId="0">
      <selection activeCell="B54" sqref="B54:C54"/>
    </sheetView>
  </sheetViews>
  <sheetFormatPr defaultRowHeight="15" x14ac:dyDescent="0.25"/>
  <cols>
    <col min="2" max="2" width="10.7109375" bestFit="1" customWidth="1"/>
    <col min="3" max="3" width="17.140625" customWidth="1"/>
    <col min="4" max="4" width="12.42578125" customWidth="1"/>
    <col min="5" max="5" width="3.5703125" style="21" customWidth="1"/>
    <col min="6" max="6" width="11.28515625" customWidth="1"/>
    <col min="7" max="7" width="16.28515625" customWidth="1"/>
    <col min="8" max="8" width="12.42578125" customWidth="1"/>
    <col min="9" max="9" width="13.5703125" customWidth="1"/>
    <col min="11" max="11" width="4" style="74" customWidth="1"/>
    <col min="12" max="12" width="11.28515625" customWidth="1"/>
    <col min="16" max="16" width="12.5703125" customWidth="1"/>
  </cols>
  <sheetData>
    <row r="2" spans="1:19" x14ac:dyDescent="0.25">
      <c r="B2" t="s">
        <v>10</v>
      </c>
    </row>
    <row r="4" spans="1:19" s="4" customFormat="1" x14ac:dyDescent="0.25">
      <c r="B4" s="7" t="s">
        <v>7</v>
      </c>
      <c r="C4" s="7" t="s">
        <v>11</v>
      </c>
      <c r="D4" s="4" t="s">
        <v>1</v>
      </c>
      <c r="E4" s="72"/>
      <c r="F4" s="7" t="s">
        <v>18</v>
      </c>
      <c r="G4" s="7" t="s">
        <v>2</v>
      </c>
      <c r="H4" s="7" t="s">
        <v>5</v>
      </c>
      <c r="I4" s="7" t="s">
        <v>4</v>
      </c>
      <c r="J4" s="4" t="s">
        <v>3</v>
      </c>
      <c r="K4" s="74"/>
      <c r="L4" s="4" t="s">
        <v>6</v>
      </c>
      <c r="M4" s="4" t="s">
        <v>8</v>
      </c>
      <c r="N4" s="4" t="s">
        <v>9</v>
      </c>
    </row>
    <row r="5" spans="1:19" s="4" customFormat="1" x14ac:dyDescent="0.25">
      <c r="B5" s="7"/>
      <c r="C5" s="7"/>
      <c r="E5" s="72"/>
      <c r="F5" s="7"/>
      <c r="G5" s="7"/>
      <c r="H5" s="7"/>
      <c r="I5" s="7"/>
      <c r="K5" s="74"/>
    </row>
    <row r="6" spans="1:19" x14ac:dyDescent="0.25">
      <c r="B6" s="68">
        <v>41591</v>
      </c>
      <c r="C6">
        <v>2142</v>
      </c>
      <c r="D6" s="19" t="s">
        <v>15</v>
      </c>
      <c r="F6">
        <v>59.56</v>
      </c>
      <c r="G6" t="s">
        <v>12</v>
      </c>
      <c r="H6" s="5">
        <v>1.369</v>
      </c>
      <c r="I6" s="3">
        <v>81.540000000000006</v>
      </c>
      <c r="J6" s="24">
        <f>SUM(F6/4.54609)</f>
        <v>13.101368428693668</v>
      </c>
      <c r="K6" s="76" t="s">
        <v>35</v>
      </c>
      <c r="L6" s="20">
        <f>SUM(I6/J6)</f>
        <v>6.2237773438549366</v>
      </c>
      <c r="M6" s="39" t="s">
        <v>15</v>
      </c>
      <c r="N6" s="39" t="s">
        <v>15</v>
      </c>
      <c r="P6" s="67" t="s">
        <v>30</v>
      </c>
      <c r="Q6" s="67"/>
      <c r="R6" s="67"/>
      <c r="S6" s="67"/>
    </row>
    <row r="7" spans="1:19" x14ac:dyDescent="0.25">
      <c r="A7" s="71"/>
      <c r="B7" s="2">
        <v>41599</v>
      </c>
      <c r="C7">
        <v>2434</v>
      </c>
      <c r="D7" s="19">
        <f>SUM(C7-C6)</f>
        <v>292</v>
      </c>
      <c r="E7" s="74" t="s">
        <v>31</v>
      </c>
      <c r="F7">
        <v>59.07</v>
      </c>
      <c r="G7" t="s">
        <v>14</v>
      </c>
      <c r="H7" s="5">
        <v>1.379</v>
      </c>
      <c r="I7" s="3">
        <v>81.459999999999994</v>
      </c>
      <c r="J7" s="24">
        <f>SUM(F7/4.54609)</f>
        <v>12.993583497027114</v>
      </c>
      <c r="K7" s="76"/>
      <c r="L7" s="20">
        <f>SUM(I7/J7)</f>
        <v>6.2692482038259696</v>
      </c>
      <c r="M7" s="24">
        <f>SUM(D7/J7)</f>
        <v>22.472630438462843</v>
      </c>
      <c r="N7" s="24">
        <f>SUM(D7/F7)</f>
        <v>4.9432876248518705</v>
      </c>
    </row>
    <row r="8" spans="1:19" x14ac:dyDescent="0.25">
      <c r="B8" s="2">
        <v>41606</v>
      </c>
      <c r="C8">
        <v>2708</v>
      </c>
      <c r="D8" s="19">
        <f>SUM(C8-C7)</f>
        <v>274</v>
      </c>
      <c r="F8">
        <v>56.76</v>
      </c>
      <c r="G8" t="s">
        <v>13</v>
      </c>
      <c r="H8" s="5">
        <v>1.379</v>
      </c>
      <c r="I8" s="3">
        <v>78.27</v>
      </c>
      <c r="J8" s="24">
        <f>SUM(F8/4.54609)</f>
        <v>12.485454533456222</v>
      </c>
      <c r="K8" s="76"/>
      <c r="L8" s="20">
        <f>SUM(I8/J8)</f>
        <v>6.2688947198731499</v>
      </c>
      <c r="M8" s="24">
        <f>SUM(D8/J8)</f>
        <v>21.945536645525017</v>
      </c>
      <c r="N8" s="24">
        <f>SUM(D8/F8)</f>
        <v>4.827343199436223</v>
      </c>
    </row>
    <row r="9" spans="1:19" ht="15.75" thickBot="1" x14ac:dyDescent="0.3">
      <c r="B9" s="2"/>
      <c r="H9" s="5"/>
      <c r="I9" s="3"/>
      <c r="J9" s="6"/>
      <c r="K9" s="76"/>
      <c r="L9" s="3"/>
      <c r="P9" s="83" t="s">
        <v>38</v>
      </c>
    </row>
    <row r="10" spans="1:19" x14ac:dyDescent="0.25">
      <c r="B10" s="8">
        <v>41618</v>
      </c>
      <c r="C10" s="9">
        <v>3017</v>
      </c>
      <c r="D10" s="32">
        <f>SUM(C10-C8)</f>
        <v>309</v>
      </c>
      <c r="E10" s="44"/>
      <c r="F10" s="9">
        <v>15.75</v>
      </c>
      <c r="G10" s="43" t="s">
        <v>16</v>
      </c>
      <c r="H10" s="10">
        <v>1.2989999999999999</v>
      </c>
      <c r="I10" s="11">
        <v>20.46</v>
      </c>
      <c r="J10" s="25">
        <f>SUM(F10/4.54609)</f>
        <v>3.4645156607106324</v>
      </c>
      <c r="K10" s="77"/>
      <c r="L10" s="26">
        <f>SUM(I10/J10)</f>
        <v>5.9055873904761915</v>
      </c>
      <c r="M10" s="35" t="s">
        <v>20</v>
      </c>
      <c r="N10" s="36" t="s">
        <v>20</v>
      </c>
      <c r="P10" s="67" t="s">
        <v>21</v>
      </c>
      <c r="Q10" s="67">
        <v>3984</v>
      </c>
      <c r="S10" s="70" t="s">
        <v>32</v>
      </c>
    </row>
    <row r="11" spans="1:19" x14ac:dyDescent="0.25">
      <c r="B11" s="12">
        <v>41618</v>
      </c>
      <c r="C11" s="13">
        <v>3055</v>
      </c>
      <c r="D11" s="33">
        <f>SUM(C11-C10)</f>
        <v>38</v>
      </c>
      <c r="E11" s="61"/>
      <c r="F11" s="13">
        <v>24.39</v>
      </c>
      <c r="G11" s="13" t="s">
        <v>12</v>
      </c>
      <c r="H11" s="14">
        <v>1.5589999999999999</v>
      </c>
      <c r="I11" s="15">
        <v>38.020000000000003</v>
      </c>
      <c r="J11" s="27">
        <f>SUM(F11/4.54609)</f>
        <v>5.3650499660147508</v>
      </c>
      <c r="K11" s="78"/>
      <c r="L11" s="28">
        <f>SUM(I11/J11)</f>
        <v>7.0866068798687998</v>
      </c>
      <c r="M11" s="37" t="s">
        <v>20</v>
      </c>
      <c r="N11" s="38" t="s">
        <v>20</v>
      </c>
      <c r="P11" s="67" t="s">
        <v>22</v>
      </c>
      <c r="Q11" s="69">
        <v>173.68331907199371</v>
      </c>
      <c r="S11" s="70" t="s">
        <v>33</v>
      </c>
    </row>
    <row r="12" spans="1:19" ht="15.75" thickBot="1" x14ac:dyDescent="0.3">
      <c r="B12" s="12">
        <v>41626</v>
      </c>
      <c r="C12" s="13">
        <v>3157</v>
      </c>
      <c r="D12" s="33">
        <f t="shared" ref="D12" si="0">SUM(C12-C11)</f>
        <v>102</v>
      </c>
      <c r="E12" s="61"/>
      <c r="F12" s="13">
        <v>46.38</v>
      </c>
      <c r="G12" s="13" t="s">
        <v>17</v>
      </c>
      <c r="H12" s="14">
        <v>1.349</v>
      </c>
      <c r="I12" s="15">
        <v>62.57</v>
      </c>
      <c r="J12" s="27">
        <f>SUM(F12/4.54609)</f>
        <v>10.202173736111691</v>
      </c>
      <c r="K12" s="78"/>
      <c r="L12" s="28">
        <f>SUM(I12/J12)</f>
        <v>6.1330067119448044</v>
      </c>
      <c r="M12" s="37" t="s">
        <v>20</v>
      </c>
      <c r="N12" s="38" t="s">
        <v>20</v>
      </c>
      <c r="P12" s="67" t="s">
        <v>23</v>
      </c>
      <c r="Q12" s="82">
        <v>22.938299551660378</v>
      </c>
    </row>
    <row r="13" spans="1:19" ht="16.5" thickTop="1" thickBot="1" x14ac:dyDescent="0.3">
      <c r="B13" s="16" t="s">
        <v>19</v>
      </c>
      <c r="C13" s="17">
        <v>3157</v>
      </c>
      <c r="D13" s="34">
        <f>SUM(C13-C8)</f>
        <v>449</v>
      </c>
      <c r="E13" s="73"/>
      <c r="F13" s="17">
        <f>SUM(F10:F12)</f>
        <v>86.52000000000001</v>
      </c>
      <c r="G13" s="41" t="s">
        <v>20</v>
      </c>
      <c r="H13" s="40" t="s">
        <v>20</v>
      </c>
      <c r="I13" s="18">
        <f>SUM(I10:I12)</f>
        <v>121.05000000000001</v>
      </c>
      <c r="J13" s="29">
        <f>SUM(J10:J12)</f>
        <v>19.031739362837072</v>
      </c>
      <c r="K13" s="79"/>
      <c r="L13" s="30">
        <f>SUM(I13/J13)</f>
        <v>6.3604275832177546</v>
      </c>
      <c r="M13" s="29">
        <f>SUM(D13/J13)</f>
        <v>23.592168400369861</v>
      </c>
      <c r="N13" s="31">
        <f>SUM(D13/F13)</f>
        <v>5.1895515487748494</v>
      </c>
    </row>
    <row r="15" spans="1:19" x14ac:dyDescent="0.25">
      <c r="B15" s="2">
        <v>41646</v>
      </c>
      <c r="C15">
        <v>3427</v>
      </c>
      <c r="D15" s="19">
        <f>SUM(C15-C13)</f>
        <v>270</v>
      </c>
      <c r="F15">
        <v>60.99</v>
      </c>
      <c r="G15" t="s">
        <v>14</v>
      </c>
      <c r="H15" s="5">
        <v>1.389</v>
      </c>
      <c r="I15" s="3">
        <v>84.72</v>
      </c>
      <c r="J15" s="24">
        <f t="shared" ref="J15:J21" si="1">SUM(F15/4.54609)</f>
        <v>13.415924453761363</v>
      </c>
      <c r="K15" s="76"/>
      <c r="L15" s="20">
        <f t="shared" ref="L15:L21" si="2">SUM(I15/J15)</f>
        <v>6.3148835022134779</v>
      </c>
      <c r="M15" s="24">
        <f t="shared" ref="M15:M21" si="3">SUM(D15/J15)</f>
        <v>20.125336940482047</v>
      </c>
      <c r="N15" s="24">
        <f t="shared" ref="N15:N21" si="4">SUM(D15/F15)</f>
        <v>4.426955238563699</v>
      </c>
    </row>
    <row r="16" spans="1:19" x14ac:dyDescent="0.25">
      <c r="B16" s="2">
        <v>41655</v>
      </c>
      <c r="C16">
        <v>3744</v>
      </c>
      <c r="D16" s="19">
        <f>SUM(C16-C15)</f>
        <v>317</v>
      </c>
      <c r="F16">
        <v>60.69</v>
      </c>
      <c r="G16" t="s">
        <v>14</v>
      </c>
      <c r="H16" s="5">
        <v>1.399</v>
      </c>
      <c r="I16" s="3">
        <v>84.91</v>
      </c>
      <c r="J16" s="24">
        <f t="shared" si="1"/>
        <v>13.349933679271636</v>
      </c>
      <c r="K16" s="76"/>
      <c r="L16" s="20">
        <f t="shared" si="2"/>
        <v>6.3603312226066899</v>
      </c>
      <c r="M16" s="24">
        <f t="shared" si="3"/>
        <v>23.745436315702754</v>
      </c>
      <c r="N16" s="24">
        <f t="shared" si="4"/>
        <v>5.2232657768989954</v>
      </c>
    </row>
    <row r="17" spans="2:19" x14ac:dyDescent="0.25">
      <c r="B17" s="2">
        <v>41661</v>
      </c>
      <c r="C17">
        <v>4049</v>
      </c>
      <c r="D17" s="19">
        <f>SUM(C17-C16)</f>
        <v>305</v>
      </c>
      <c r="F17">
        <v>57.77</v>
      </c>
      <c r="G17" t="s">
        <v>17</v>
      </c>
      <c r="H17" s="5">
        <v>1.339</v>
      </c>
      <c r="I17" s="3">
        <v>77.349999999999994</v>
      </c>
      <c r="J17" s="24">
        <f t="shared" si="1"/>
        <v>12.707623474238302</v>
      </c>
      <c r="K17" s="76"/>
      <c r="L17" s="20">
        <f t="shared" si="2"/>
        <v>6.0868973775315904</v>
      </c>
      <c r="M17" s="24">
        <f t="shared" si="3"/>
        <v>24.00134066124286</v>
      </c>
      <c r="N17" s="24">
        <f t="shared" si="4"/>
        <v>5.2795568634239221</v>
      </c>
    </row>
    <row r="18" spans="2:19" x14ac:dyDescent="0.25">
      <c r="B18" s="2"/>
      <c r="D18" s="19"/>
      <c r="H18" s="5"/>
      <c r="I18" s="3"/>
      <c r="J18" s="24"/>
      <c r="K18" s="76"/>
      <c r="L18" s="20"/>
      <c r="M18" s="24"/>
      <c r="N18" s="24"/>
    </row>
    <row r="19" spans="2:19" x14ac:dyDescent="0.25">
      <c r="B19" s="2">
        <v>41671</v>
      </c>
      <c r="C19">
        <v>4302</v>
      </c>
      <c r="D19" s="19">
        <f>SUM(C19-C17)</f>
        <v>253</v>
      </c>
      <c r="F19">
        <v>50.64</v>
      </c>
      <c r="G19" t="s">
        <v>17</v>
      </c>
      <c r="H19" s="5">
        <v>1.329</v>
      </c>
      <c r="I19" s="3">
        <v>67.3</v>
      </c>
      <c r="J19" s="24">
        <f t="shared" si="1"/>
        <v>11.139242733865805</v>
      </c>
      <c r="K19" s="76"/>
      <c r="L19" s="20">
        <f t="shared" si="2"/>
        <v>6.0417033372827804</v>
      </c>
      <c r="M19" s="24">
        <f t="shared" si="3"/>
        <v>22.712495458135862</v>
      </c>
      <c r="N19" s="24">
        <f t="shared" si="4"/>
        <v>4.9960505529225907</v>
      </c>
    </row>
    <row r="20" spans="2:19" x14ac:dyDescent="0.25">
      <c r="B20" s="2">
        <v>41679</v>
      </c>
      <c r="C20" s="21">
        <v>4575</v>
      </c>
      <c r="D20" s="19">
        <f>SUM(C20-C19)</f>
        <v>273</v>
      </c>
      <c r="F20" s="21">
        <v>55.74</v>
      </c>
      <c r="G20" s="21" t="s">
        <v>14</v>
      </c>
      <c r="H20" s="22">
        <v>1.369</v>
      </c>
      <c r="I20" s="23">
        <v>76.31</v>
      </c>
      <c r="J20" s="24">
        <f t="shared" si="1"/>
        <v>12.261085900191153</v>
      </c>
      <c r="K20" s="76"/>
      <c r="L20" s="20">
        <f t="shared" si="2"/>
        <v>6.2237554341585941</v>
      </c>
      <c r="M20" s="24">
        <f t="shared" si="3"/>
        <v>22.265564585575888</v>
      </c>
      <c r="N20" s="24">
        <f t="shared" si="4"/>
        <v>4.8977395048439183</v>
      </c>
    </row>
    <row r="21" spans="2:19" x14ac:dyDescent="0.25">
      <c r="B21" s="2">
        <v>41689</v>
      </c>
      <c r="C21" s="21">
        <v>4852</v>
      </c>
      <c r="D21" s="19">
        <f>SUM(C21-C20)</f>
        <v>277</v>
      </c>
      <c r="F21" s="21">
        <v>57.59</v>
      </c>
      <c r="G21" s="21" t="s">
        <v>17</v>
      </c>
      <c r="H21" s="42">
        <v>1.319</v>
      </c>
      <c r="I21" s="23">
        <v>75.97</v>
      </c>
      <c r="J21" s="24">
        <f t="shared" si="1"/>
        <v>12.668029009544465</v>
      </c>
      <c r="K21" s="76"/>
      <c r="L21" s="20">
        <f t="shared" si="2"/>
        <v>5.9969865827400595</v>
      </c>
      <c r="M21" s="24">
        <f t="shared" si="3"/>
        <v>21.866069282861609</v>
      </c>
      <c r="N21" s="24">
        <f t="shared" si="4"/>
        <v>4.8098628234068412</v>
      </c>
    </row>
    <row r="22" spans="2:19" ht="15.75" thickBot="1" x14ac:dyDescent="0.3">
      <c r="B22" s="2"/>
      <c r="C22" s="21"/>
      <c r="D22" s="19"/>
      <c r="F22" s="21"/>
      <c r="G22" s="21"/>
      <c r="H22" s="42"/>
      <c r="I22" s="23"/>
      <c r="J22" s="24"/>
      <c r="K22" s="76"/>
      <c r="L22" s="20"/>
      <c r="M22" s="24"/>
      <c r="N22" s="24"/>
    </row>
    <row r="23" spans="2:19" x14ac:dyDescent="0.25">
      <c r="B23" s="8">
        <v>41698</v>
      </c>
      <c r="C23" s="44">
        <v>5136</v>
      </c>
      <c r="D23" s="32">
        <f>SUM(C23-C21)</f>
        <v>284</v>
      </c>
      <c r="E23" s="44"/>
      <c r="F23" s="44">
        <v>15.61</v>
      </c>
      <c r="G23" s="43" t="s">
        <v>25</v>
      </c>
      <c r="H23" s="45">
        <v>1.3089999999999999</v>
      </c>
      <c r="I23" s="46">
        <v>20.43</v>
      </c>
      <c r="J23" s="25">
        <f t="shared" ref="J23" si="5">SUM(F23/4.54609)</f>
        <v>3.4337199659487601</v>
      </c>
      <c r="K23" s="77"/>
      <c r="L23" s="26">
        <f t="shared" ref="L23" si="6">SUM(I23/J23)</f>
        <v>5.9498154196028192</v>
      </c>
      <c r="M23" s="35" t="s">
        <v>20</v>
      </c>
      <c r="N23" s="36" t="s">
        <v>20</v>
      </c>
      <c r="P23" s="64" t="s">
        <v>27</v>
      </c>
      <c r="R23" s="5">
        <v>1.5589999999999999</v>
      </c>
      <c r="S23" s="4" t="s">
        <v>28</v>
      </c>
    </row>
    <row r="24" spans="2:19" ht="15.75" thickBot="1" x14ac:dyDescent="0.3">
      <c r="B24" s="47">
        <v>41699</v>
      </c>
      <c r="C24" s="48">
        <v>5212</v>
      </c>
      <c r="D24" s="49">
        <f>SUM(C24-C23)</f>
        <v>76</v>
      </c>
      <c r="E24" s="48"/>
      <c r="F24" s="48">
        <v>56.35</v>
      </c>
      <c r="G24" s="48" t="s">
        <v>14</v>
      </c>
      <c r="H24" s="50">
        <v>1.379</v>
      </c>
      <c r="I24" s="51">
        <v>77.7</v>
      </c>
      <c r="J24" s="52">
        <f t="shared" ref="J24" si="7">SUM(F24/4.54609)</f>
        <v>12.395267141653596</v>
      </c>
      <c r="K24" s="80"/>
      <c r="L24" s="53">
        <f t="shared" ref="L24" si="8">SUM(I24/J24)</f>
        <v>6.2685216149068328</v>
      </c>
      <c r="M24" s="55" t="s">
        <v>20</v>
      </c>
      <c r="N24" s="56" t="s">
        <v>20</v>
      </c>
    </row>
    <row r="25" spans="2:19" ht="15.75" thickBot="1" x14ac:dyDescent="0.3">
      <c r="B25" s="16" t="s">
        <v>19</v>
      </c>
      <c r="C25" s="17">
        <v>5212</v>
      </c>
      <c r="D25" s="34">
        <f>SUM(C25-C21)</f>
        <v>360</v>
      </c>
      <c r="E25" s="73"/>
      <c r="F25" s="17">
        <f>SUM(F23:F24)</f>
        <v>71.960000000000008</v>
      </c>
      <c r="G25" s="57" t="s">
        <v>20</v>
      </c>
      <c r="H25" s="57" t="s">
        <v>20</v>
      </c>
      <c r="I25" s="18">
        <f>SUM(I23:I24)</f>
        <v>98.13</v>
      </c>
      <c r="J25" s="58">
        <f>SUM(J23:J24)</f>
        <v>15.828987107602355</v>
      </c>
      <c r="K25" s="81"/>
      <c r="L25" s="53">
        <f>SUM(I25/J25)</f>
        <v>6.19938593246248</v>
      </c>
      <c r="M25" s="52">
        <f>SUM(D25/J25)</f>
        <v>22.743085047248474</v>
      </c>
      <c r="N25" s="54">
        <f>SUM(D25/F25)</f>
        <v>5.0027793218454688</v>
      </c>
    </row>
    <row r="27" spans="2:19" x14ac:dyDescent="0.25">
      <c r="B27" s="2">
        <v>41709</v>
      </c>
      <c r="C27">
        <v>5463</v>
      </c>
      <c r="D27" s="19">
        <f>SUM(C27-C25)</f>
        <v>251</v>
      </c>
      <c r="F27" s="6">
        <v>53.4</v>
      </c>
      <c r="G27" t="s">
        <v>14</v>
      </c>
      <c r="H27" s="5">
        <v>1.379</v>
      </c>
      <c r="I27" s="3">
        <v>73.63</v>
      </c>
      <c r="J27" s="24">
        <f t="shared" ref="J27" si="9">SUM(F27/4.54609)</f>
        <v>11.746357859171287</v>
      </c>
      <c r="K27" s="76"/>
      <c r="L27" s="20">
        <f t="shared" ref="L27" si="10">SUM(I27/J27)</f>
        <v>6.2683259681647945</v>
      </c>
      <c r="M27" s="24">
        <f t="shared" ref="M27" si="11">SUM(D27/J27)</f>
        <v>21.368325655430713</v>
      </c>
      <c r="N27" s="24">
        <f t="shared" ref="N27" si="12">SUM(D27/F27)</f>
        <v>4.7003745318352061</v>
      </c>
    </row>
    <row r="28" spans="2:19" x14ac:dyDescent="0.25">
      <c r="B28" s="2">
        <v>41716</v>
      </c>
      <c r="C28">
        <v>5745</v>
      </c>
      <c r="D28" s="19">
        <f>SUM(C28-C27)</f>
        <v>282</v>
      </c>
      <c r="F28">
        <v>58.89</v>
      </c>
      <c r="G28" t="s">
        <v>17</v>
      </c>
      <c r="H28" s="5">
        <v>1.339</v>
      </c>
      <c r="I28" s="3">
        <v>78.849999999999994</v>
      </c>
      <c r="J28" s="24">
        <f t="shared" ref="J28" si="13">SUM(F28/4.54609)</f>
        <v>12.953989032333279</v>
      </c>
      <c r="K28" s="76" t="s">
        <v>36</v>
      </c>
      <c r="L28" s="20">
        <f t="shared" ref="L28" si="14">SUM(I28/J28)</f>
        <v>6.0869281117337408</v>
      </c>
      <c r="M28" s="24">
        <f t="shared" ref="M28" si="15">SUM(D28/J28)</f>
        <v>21.769356087620988</v>
      </c>
      <c r="N28" s="24">
        <f t="shared" ref="N28" si="16">SUM(D28/F28)</f>
        <v>4.788588894549159</v>
      </c>
    </row>
    <row r="29" spans="2:19" ht="15.75" thickBot="1" x14ac:dyDescent="0.3">
      <c r="B29" s="59"/>
      <c r="C29" s="21"/>
      <c r="D29" s="21"/>
      <c r="F29" s="21"/>
      <c r="G29" s="21"/>
      <c r="H29" s="22"/>
      <c r="I29" s="23"/>
      <c r="J29" s="60"/>
      <c r="K29" s="76"/>
      <c r="L29" s="23"/>
      <c r="M29" s="60"/>
      <c r="N29" s="60"/>
    </row>
    <row r="30" spans="2:19" x14ac:dyDescent="0.25">
      <c r="B30" s="65">
        <v>41725</v>
      </c>
      <c r="C30" s="44">
        <v>6035</v>
      </c>
      <c r="D30" s="32">
        <f>SUM(C30-C28)</f>
        <v>290</v>
      </c>
      <c r="E30" s="44"/>
      <c r="F30" s="44">
        <v>19.47</v>
      </c>
      <c r="G30" s="44" t="s">
        <v>26</v>
      </c>
      <c r="H30" s="45">
        <v>1.339</v>
      </c>
      <c r="I30" s="46">
        <v>26.08</v>
      </c>
      <c r="J30" s="25">
        <f t="shared" ref="J30" si="17">SUM(F30/4.54609)</f>
        <v>4.2828012643832389</v>
      </c>
      <c r="K30" s="77"/>
      <c r="L30" s="26">
        <f>SUM(I30/J30)</f>
        <v>6.0894723780174624</v>
      </c>
      <c r="M30" s="35" t="s">
        <v>20</v>
      </c>
      <c r="N30" s="36" t="s">
        <v>20</v>
      </c>
      <c r="P30" s="66" t="s">
        <v>29</v>
      </c>
      <c r="Q30" s="66"/>
      <c r="R30" s="66"/>
      <c r="S30" s="66"/>
    </row>
    <row r="31" spans="2:19" ht="15.75" thickBot="1" x14ac:dyDescent="0.3">
      <c r="B31" s="12">
        <v>41729</v>
      </c>
      <c r="C31" s="61">
        <v>6126</v>
      </c>
      <c r="D31" s="33">
        <f>SUM(C31-C30)</f>
        <v>91</v>
      </c>
      <c r="E31" s="61"/>
      <c r="F31" s="61">
        <v>57.96</v>
      </c>
      <c r="G31" s="61" t="s">
        <v>25</v>
      </c>
      <c r="H31" s="62">
        <v>1.2989999999999999</v>
      </c>
      <c r="I31" s="63">
        <v>75.290000000000006</v>
      </c>
      <c r="J31" s="52">
        <f t="shared" ref="J31" si="18">SUM(F31/4.54609)</f>
        <v>12.749417631415128</v>
      </c>
      <c r="K31" s="80"/>
      <c r="L31" s="53">
        <f t="shared" ref="L31" si="19">SUM(I31/J31)</f>
        <v>5.905367772601795</v>
      </c>
      <c r="M31" s="55" t="s">
        <v>20</v>
      </c>
      <c r="N31" s="56" t="s">
        <v>20</v>
      </c>
    </row>
    <row r="32" spans="2:19" ht="15.75" thickBot="1" x14ac:dyDescent="0.3">
      <c r="B32" s="16"/>
      <c r="C32" s="17">
        <v>6126</v>
      </c>
      <c r="D32" s="34">
        <f>SUM(C32-C28)</f>
        <v>381</v>
      </c>
      <c r="E32" s="75" t="s">
        <v>34</v>
      </c>
      <c r="F32" s="17">
        <f>SUM(F30:F31)</f>
        <v>77.430000000000007</v>
      </c>
      <c r="G32" s="57"/>
      <c r="H32" s="57"/>
      <c r="I32" s="18">
        <f>SUM(I30:I31)</f>
        <v>101.37</v>
      </c>
      <c r="J32" s="58">
        <f>SUM(J30:J31)</f>
        <v>17.032218895798366</v>
      </c>
      <c r="K32" s="81"/>
      <c r="L32" s="53">
        <f>SUM(I32/J32)</f>
        <v>5.9516614141805508</v>
      </c>
      <c r="M32" s="52">
        <f>SUM(D32/J32)</f>
        <v>22.369369624176677</v>
      </c>
      <c r="N32" s="54">
        <f>SUM(D32/F32)</f>
        <v>4.9205734211545904</v>
      </c>
    </row>
    <row r="34" spans="2:16" x14ac:dyDescent="0.25">
      <c r="B34" s="2">
        <v>41736</v>
      </c>
      <c r="C34">
        <v>6369</v>
      </c>
      <c r="D34" s="19">
        <f>SUM(C34-C32)</f>
        <v>243</v>
      </c>
      <c r="F34">
        <v>52.64</v>
      </c>
      <c r="G34" t="s">
        <v>39</v>
      </c>
      <c r="H34" s="5">
        <v>1.2889999999999999</v>
      </c>
      <c r="I34" s="3">
        <v>67.849999999999994</v>
      </c>
      <c r="J34" s="24">
        <f>SUM(F34/4.54609)</f>
        <v>11.579181230463981</v>
      </c>
      <c r="K34" s="76"/>
      <c r="L34" s="20">
        <f>SUM(I34/J34)</f>
        <v>5.8596543787993918</v>
      </c>
      <c r="M34" s="24">
        <f>SUM(D34/J34)</f>
        <v>20.98593977963526</v>
      </c>
      <c r="N34" s="24">
        <f t="shared" ref="N34" si="20">SUM(D34/F34)</f>
        <v>4.6162613981762917</v>
      </c>
    </row>
    <row r="35" spans="2:16" x14ac:dyDescent="0.25">
      <c r="B35" s="2">
        <v>41744</v>
      </c>
      <c r="C35">
        <v>6633</v>
      </c>
      <c r="D35" s="19">
        <f>SUM(C35-C34)</f>
        <v>264</v>
      </c>
      <c r="F35">
        <v>57.57</v>
      </c>
      <c r="G35" t="s">
        <v>41</v>
      </c>
      <c r="H35" s="5">
        <v>1.2889999999999999</v>
      </c>
      <c r="I35" s="3">
        <v>74.209999999999994</v>
      </c>
      <c r="J35" s="24">
        <f>SUM(F35/4.54609)</f>
        <v>12.663629624578483</v>
      </c>
      <c r="K35" s="76"/>
      <c r="L35" s="20">
        <f>SUM(I35/J35)</f>
        <v>5.8600892635052979</v>
      </c>
      <c r="M35" s="24">
        <f>SUM(D35/J35)</f>
        <v>20.847103699843668</v>
      </c>
      <c r="N35" s="24">
        <f t="shared" ref="N35" si="21">SUM(D35/F35)</f>
        <v>4.5857217300677435</v>
      </c>
    </row>
    <row r="36" spans="2:16" x14ac:dyDescent="0.25">
      <c r="B36" s="2">
        <v>41744</v>
      </c>
      <c r="C36">
        <v>6895</v>
      </c>
      <c r="D36" s="19">
        <f>SUM(C36-C35)</f>
        <v>262</v>
      </c>
      <c r="F36">
        <v>52.63</v>
      </c>
      <c r="G36" t="s">
        <v>40</v>
      </c>
      <c r="H36" s="5">
        <v>1.2989999999999999</v>
      </c>
      <c r="I36" s="3">
        <v>68.37</v>
      </c>
      <c r="J36" s="24">
        <f>SUM(F36/4.54609)</f>
        <v>11.57698153798099</v>
      </c>
      <c r="K36" s="76"/>
      <c r="L36" s="20">
        <f>SUM(I36/J36)</f>
        <v>5.9056844632338974</v>
      </c>
      <c r="M36" s="24">
        <f>SUM(D36/J36)</f>
        <v>22.631114953448606</v>
      </c>
      <c r="N36" s="24">
        <f t="shared" ref="N36" si="22">SUM(D36/F36)</f>
        <v>4.9781493444803342</v>
      </c>
    </row>
    <row r="38" spans="2:16" x14ac:dyDescent="0.25">
      <c r="B38" s="2">
        <v>41761</v>
      </c>
      <c r="C38">
        <v>7195</v>
      </c>
      <c r="D38" s="19">
        <f>SUM(C38-C36)</f>
        <v>300</v>
      </c>
      <c r="F38">
        <v>60.03</v>
      </c>
      <c r="G38" t="s">
        <v>39</v>
      </c>
      <c r="H38" s="5">
        <v>1.2989999999999999</v>
      </c>
      <c r="I38" s="3">
        <v>77.98</v>
      </c>
      <c r="J38" s="24">
        <f>SUM(F38/4.54609)</f>
        <v>13.204753975394238</v>
      </c>
      <c r="K38" s="76"/>
      <c r="L38" s="20">
        <f>SUM(I38/J38)</f>
        <v>5.905448912210562</v>
      </c>
      <c r="M38" s="24">
        <f>SUM(D38/J38)</f>
        <v>22.719090454772616</v>
      </c>
      <c r="N38" s="24">
        <f t="shared" ref="N38" si="23">SUM(D38/F38)</f>
        <v>4.9975012493753121</v>
      </c>
    </row>
    <row r="39" spans="2:16" x14ac:dyDescent="0.25">
      <c r="B39" s="2">
        <v>41768</v>
      </c>
      <c r="C39">
        <v>7473</v>
      </c>
      <c r="D39" s="19">
        <f>SUM(C39-C38)</f>
        <v>278</v>
      </c>
      <c r="F39">
        <v>56.59</v>
      </c>
      <c r="G39" t="s">
        <v>25</v>
      </c>
      <c r="H39" s="5">
        <v>1.2989999999999999</v>
      </c>
      <c r="I39" s="3">
        <v>73.510000000000005</v>
      </c>
      <c r="J39" s="24">
        <f>SUM(F39/4.54609)</f>
        <v>12.448059761245377</v>
      </c>
      <c r="K39" s="76"/>
      <c r="L39" s="20">
        <f>SUM(I39/J39)</f>
        <v>5.9053379731401314</v>
      </c>
      <c r="M39" s="24">
        <f>SUM(D39/J39)</f>
        <v>22.332797667432409</v>
      </c>
      <c r="N39" s="24">
        <f t="shared" ref="N39" si="24">SUM(D39/F39)</f>
        <v>4.912528715320728</v>
      </c>
    </row>
    <row r="40" spans="2:16" x14ac:dyDescent="0.25">
      <c r="B40" s="2">
        <v>41776</v>
      </c>
      <c r="C40">
        <v>7765</v>
      </c>
      <c r="D40" s="19">
        <f>SUM(C40-C39)</f>
        <v>292</v>
      </c>
      <c r="F40">
        <v>57.54</v>
      </c>
      <c r="G40" t="s">
        <v>41</v>
      </c>
      <c r="H40" s="5">
        <v>1.319</v>
      </c>
      <c r="I40" s="3">
        <v>75.900000000000006</v>
      </c>
      <c r="J40" s="24">
        <f>SUM(F40/4.54609)</f>
        <v>12.65703054712951</v>
      </c>
      <c r="K40" s="76"/>
      <c r="L40" s="20">
        <f>SUM(I40/J40)</f>
        <v>5.996667205422316</v>
      </c>
      <c r="M40" s="24">
        <f>SUM(D40/J40)</f>
        <v>23.070182134167538</v>
      </c>
      <c r="N40" s="24">
        <f t="shared" ref="N40" si="25">SUM(D40/F40)</f>
        <v>5.0747306221758777</v>
      </c>
    </row>
    <row r="41" spans="2:16" x14ac:dyDescent="0.25">
      <c r="B41" s="2">
        <v>41790</v>
      </c>
      <c r="C41">
        <v>7973</v>
      </c>
      <c r="D41" s="19">
        <f>SUM(C41-C40)</f>
        <v>208</v>
      </c>
      <c r="F41">
        <v>49.33</v>
      </c>
      <c r="G41" t="s">
        <v>25</v>
      </c>
      <c r="H41" s="5">
        <v>1.2989999999999999</v>
      </c>
      <c r="I41" s="3">
        <v>64.08</v>
      </c>
      <c r="J41" s="24">
        <f>SUM(F41/4.54609)</f>
        <v>10.851083018593998</v>
      </c>
      <c r="K41" s="76"/>
      <c r="L41" s="20">
        <f>SUM(I41/J41)</f>
        <v>5.9054013217109276</v>
      </c>
      <c r="M41" s="24">
        <f>SUM(D41/J41)</f>
        <v>19.168593553618493</v>
      </c>
      <c r="N41" s="24">
        <f t="shared" ref="N41" si="26">SUM(D41/F41)</f>
        <v>4.2165011149401987</v>
      </c>
    </row>
    <row r="43" spans="2:16" x14ac:dyDescent="0.25">
      <c r="B43" s="2">
        <v>41798</v>
      </c>
      <c r="C43">
        <v>8275</v>
      </c>
      <c r="D43" s="19">
        <f>SUM(C43-C41)</f>
        <v>302</v>
      </c>
      <c r="F43">
        <v>59.71</v>
      </c>
      <c r="G43" t="s">
        <v>40</v>
      </c>
      <c r="H43" s="5">
        <v>1.3089999999999999</v>
      </c>
      <c r="I43" s="3">
        <v>78.16</v>
      </c>
      <c r="J43" s="24">
        <f>SUM(F43/4.54609)</f>
        <v>13.134363815938531</v>
      </c>
      <c r="K43" s="76"/>
      <c r="L43" s="20">
        <f>SUM(I43/J43)</f>
        <v>5.950802116898342</v>
      </c>
      <c r="M43" s="24">
        <f>SUM(D43/J43)</f>
        <v>22.993119745436275</v>
      </c>
      <c r="N43" s="24">
        <f>SUM(D43/F43)</f>
        <v>5.0577792664545305</v>
      </c>
    </row>
    <row r="44" spans="2:16" x14ac:dyDescent="0.25">
      <c r="B44" s="2">
        <v>41811</v>
      </c>
      <c r="C44">
        <v>8511</v>
      </c>
      <c r="D44" s="19">
        <f>SUM(C44-C43)</f>
        <v>236</v>
      </c>
      <c r="F44">
        <v>57.49</v>
      </c>
      <c r="G44" t="s">
        <v>25</v>
      </c>
      <c r="H44" s="5">
        <v>1.2989999999999999</v>
      </c>
      <c r="I44" s="3">
        <v>74.680000000000007</v>
      </c>
      <c r="J44" s="24">
        <f>SUM(F44/4.54609)</f>
        <v>12.646032084714557</v>
      </c>
      <c r="K44" s="76"/>
      <c r="L44" s="20">
        <f>SUM(I44/J44)</f>
        <v>5.9054096573317105</v>
      </c>
      <c r="M44" s="24">
        <f>SUM(D44/J44)</f>
        <v>18.661980170464428</v>
      </c>
      <c r="N44" s="24">
        <f>SUM(D44/F44)</f>
        <v>4.1050617498695425</v>
      </c>
      <c r="P44" t="s">
        <v>42</v>
      </c>
    </row>
    <row r="46" spans="2:16" x14ac:dyDescent="0.25">
      <c r="B46" s="2">
        <v>41821</v>
      </c>
      <c r="C46">
        <v>8760</v>
      </c>
      <c r="D46" s="19">
        <f>SUM(C46-C44)</f>
        <v>249</v>
      </c>
      <c r="F46">
        <v>57.2</v>
      </c>
      <c r="G46" t="s">
        <v>25</v>
      </c>
      <c r="H46" s="5">
        <v>1.319</v>
      </c>
      <c r="I46" s="3">
        <v>75.45</v>
      </c>
      <c r="J46" s="24">
        <f>SUM(F46/4.54609)</f>
        <v>12.582241002707821</v>
      </c>
      <c r="K46" s="76"/>
      <c r="L46" s="20">
        <f>SUM(I46/J46)</f>
        <v>5.9965470367132871</v>
      </c>
      <c r="M46" s="24">
        <f>SUM(D46/J46)</f>
        <v>19.789797377622378</v>
      </c>
      <c r="N46" s="24">
        <f>SUM(D46/F46)</f>
        <v>4.3531468531468533</v>
      </c>
    </row>
    <row r="47" spans="2:16" x14ac:dyDescent="0.25">
      <c r="B47" s="2">
        <v>41829</v>
      </c>
      <c r="C47">
        <v>9047</v>
      </c>
      <c r="D47" s="19">
        <f>SUM(C47-C46)</f>
        <v>287</v>
      </c>
      <c r="F47">
        <v>57.03</v>
      </c>
      <c r="G47" t="s">
        <v>43</v>
      </c>
      <c r="H47" s="5">
        <v>1.3089999999999999</v>
      </c>
      <c r="I47" s="3">
        <v>74.650000000000006</v>
      </c>
      <c r="J47" s="24">
        <f>SUM(F47/4.54609)</f>
        <v>12.544846230496976</v>
      </c>
      <c r="K47" s="76"/>
      <c r="L47" s="20">
        <f>SUM(I47/J47)</f>
        <v>5.9506508591969149</v>
      </c>
      <c r="M47" s="24">
        <f>SUM(D47/J47)</f>
        <v>22.87792091881466</v>
      </c>
      <c r="N47" s="24">
        <f>SUM(D47/F47)</f>
        <v>5.032439067157636</v>
      </c>
    </row>
    <row r="48" spans="2:16" x14ac:dyDescent="0.25">
      <c r="B48" s="2">
        <v>41840</v>
      </c>
      <c r="C48">
        <v>9331</v>
      </c>
      <c r="D48" s="19">
        <f>SUM(C48-C47)</f>
        <v>284</v>
      </c>
      <c r="F48">
        <v>61.87</v>
      </c>
      <c r="G48" t="s">
        <v>44</v>
      </c>
      <c r="H48" s="5">
        <v>1.2789999999999999</v>
      </c>
      <c r="I48" s="3">
        <v>79.13</v>
      </c>
      <c r="J48" s="24">
        <f>SUM(F48/4.54609)</f>
        <v>13.60949739226456</v>
      </c>
      <c r="K48" s="76"/>
      <c r="L48" s="20">
        <f>SUM(I48/J48)</f>
        <v>5.8143219928883143</v>
      </c>
      <c r="M48" s="24">
        <f>SUM(D48/J48)</f>
        <v>20.867780184257317</v>
      </c>
      <c r="N48" s="24">
        <f>SUM(D48/F48)</f>
        <v>4.5902699208016813</v>
      </c>
    </row>
    <row r="49" spans="2:14" x14ac:dyDescent="0.25">
      <c r="B49" s="2">
        <v>41851</v>
      </c>
      <c r="C49">
        <v>9642</v>
      </c>
      <c r="D49" s="19">
        <f>SUM(C49-C48)</f>
        <v>311</v>
      </c>
      <c r="F49">
        <v>59.06</v>
      </c>
      <c r="G49" t="s">
        <v>25</v>
      </c>
      <c r="H49" s="5">
        <v>1.2989999999999999</v>
      </c>
      <c r="I49" s="3">
        <v>76.72</v>
      </c>
      <c r="J49" s="24">
        <f>SUM(F49/4.54609)</f>
        <v>12.991383804544125</v>
      </c>
      <c r="K49" s="76"/>
      <c r="L49" s="20">
        <f>SUM(I49/J49)</f>
        <v>5.9054525025397897</v>
      </c>
      <c r="M49" s="24">
        <f>SUM(D49/J49)</f>
        <v>23.93894327802235</v>
      </c>
      <c r="N49" s="24">
        <f>SUM(D49/F49)</f>
        <v>5.2658313579410763</v>
      </c>
    </row>
    <row r="51" spans="2:14" x14ac:dyDescent="0.25">
      <c r="B51" s="2">
        <v>41859</v>
      </c>
      <c r="C51">
        <v>9949</v>
      </c>
      <c r="D51" s="19">
        <f>SUM(C51-C49)</f>
        <v>307</v>
      </c>
      <c r="F51">
        <v>60.66</v>
      </c>
      <c r="G51" t="s">
        <v>45</v>
      </c>
      <c r="H51" s="5">
        <v>1.2889999999999999</v>
      </c>
      <c r="I51" s="3">
        <v>78.19</v>
      </c>
      <c r="J51" s="24">
        <f>SUM(F51/4.54609)</f>
        <v>13.343334601822663</v>
      </c>
      <c r="K51" s="76"/>
      <c r="L51" s="20">
        <f>SUM(I51/J51)</f>
        <v>5.8598545515990779</v>
      </c>
      <c r="M51" s="24">
        <f>SUM(D51/J51)</f>
        <v>23.007742004615896</v>
      </c>
      <c r="N51" s="24">
        <f>SUM(D51/F51)</f>
        <v>5.0609957138147053</v>
      </c>
    </row>
    <row r="52" spans="2:14" x14ac:dyDescent="0.25">
      <c r="B52" s="2">
        <v>41879</v>
      </c>
      <c r="C52">
        <v>10241</v>
      </c>
      <c r="D52" s="19">
        <f>SUM(C52-C51)</f>
        <v>292</v>
      </c>
      <c r="F52">
        <v>59.77</v>
      </c>
      <c r="G52" t="s">
        <v>25</v>
      </c>
      <c r="H52" s="5">
        <v>1.319</v>
      </c>
      <c r="I52" s="3">
        <v>78.84</v>
      </c>
      <c r="J52" s="24">
        <f>SUM(F52/4.54609)</f>
        <v>13.147561970836476</v>
      </c>
      <c r="K52" s="76"/>
      <c r="L52" s="20">
        <f>SUM(I52/J52)</f>
        <v>5.9965490312865999</v>
      </c>
      <c r="M52" s="24">
        <f>SUM(D52/J52)</f>
        <v>22.209440856617036</v>
      </c>
      <c r="N52" s="24">
        <f>SUM(D52/F52)</f>
        <v>4.8853940103730968</v>
      </c>
    </row>
    <row r="53" spans="2:14" x14ac:dyDescent="0.25">
      <c r="B53" s="2"/>
      <c r="C53" s="21"/>
      <c r="D53" s="21"/>
      <c r="F53" s="21"/>
      <c r="G53" s="21"/>
      <c r="H53" s="22"/>
      <c r="I53" s="23"/>
      <c r="J53" s="60"/>
      <c r="K53" s="76"/>
      <c r="L53" s="23"/>
      <c r="M53" s="60"/>
      <c r="N53" s="60"/>
    </row>
    <row r="54" spans="2:14" x14ac:dyDescent="0.25">
      <c r="B54" s="2">
        <v>41886</v>
      </c>
      <c r="C54">
        <v>10539</v>
      </c>
      <c r="D54" s="19">
        <f>SUM(C54-C52)</f>
        <v>298</v>
      </c>
      <c r="F54">
        <v>59.84</v>
      </c>
      <c r="G54" t="s">
        <v>45</v>
      </c>
      <c r="H54" s="5">
        <v>1.2589999999999999</v>
      </c>
      <c r="I54" s="3">
        <v>75.34</v>
      </c>
      <c r="J54" s="24">
        <f>SUM(F54/4.54609)</f>
        <v>13.162959818217413</v>
      </c>
      <c r="K54" s="76"/>
      <c r="L54" s="20">
        <f>SUM(I54/J54)</f>
        <v>5.7236367078877013</v>
      </c>
      <c r="M54" s="24">
        <f>SUM(D54/J54)</f>
        <v>22.639285093582888</v>
      </c>
      <c r="N54" s="24">
        <f>SUM(D54/F54)</f>
        <v>4.9799465240641707</v>
      </c>
    </row>
    <row r="55" spans="2:14" x14ac:dyDescent="0.25">
      <c r="B55" s="2"/>
      <c r="C55" s="21"/>
      <c r="D55" s="21"/>
      <c r="F55" s="21"/>
      <c r="G55" s="21"/>
      <c r="H55" s="22"/>
      <c r="I55" s="23"/>
      <c r="J55" s="60"/>
      <c r="K55" s="76"/>
      <c r="L55" s="23"/>
      <c r="M55" s="60"/>
      <c r="N55" s="60"/>
    </row>
    <row r="56" spans="2:14" x14ac:dyDescent="0.25">
      <c r="B56" s="2"/>
      <c r="C56" s="21"/>
      <c r="D56" s="21"/>
      <c r="F56" s="21"/>
      <c r="G56" s="21"/>
      <c r="H56" s="22"/>
      <c r="I56" s="23"/>
      <c r="J56" s="60"/>
      <c r="K56" s="76"/>
      <c r="L56" s="23"/>
      <c r="M56" s="60"/>
      <c r="N56" s="60"/>
    </row>
    <row r="57" spans="2:14" x14ac:dyDescent="0.25">
      <c r="B57" s="2"/>
      <c r="C57" s="21"/>
      <c r="D57" s="21"/>
      <c r="F57" s="21"/>
      <c r="G57" s="21"/>
      <c r="H57" s="22"/>
      <c r="I57" s="23"/>
      <c r="J57" s="60"/>
      <c r="K57" s="76"/>
      <c r="L57" s="23"/>
      <c r="M57" s="60"/>
      <c r="N57" s="60"/>
    </row>
    <row r="60" spans="2:14" x14ac:dyDescent="0.25">
      <c r="J60" s="84" t="s">
        <v>37</v>
      </c>
    </row>
    <row r="62" spans="2:14" x14ac:dyDescent="0.25">
      <c r="B62" s="1" t="s">
        <v>0</v>
      </c>
      <c r="J62" t="s">
        <v>21</v>
      </c>
      <c r="L62">
        <f>SUM(D7:D8,D13,D15:D21,D25,D27,D28,D32,D34,D35,D36,D38,D39,D40,D41,D43,D44,D46,D47,D48,D49,D51,D52,D54)</f>
        <v>8397</v>
      </c>
    </row>
    <row r="63" spans="2:14" x14ac:dyDescent="0.25">
      <c r="J63" t="s">
        <v>22</v>
      </c>
      <c r="L63" s="6">
        <f>SUM(J6:J8,J13,J15:J17,J19:J21,J25,J27,J28,J32,J34,J35,J36,J38,J39,J40,J41,J43,J44,J46,J47,J48,J49,J51,J52)</f>
        <v>379.69551856650435</v>
      </c>
      <c r="N63" t="s">
        <v>24</v>
      </c>
    </row>
    <row r="64" spans="2:14" x14ac:dyDescent="0.25">
      <c r="J64" t="s">
        <v>23</v>
      </c>
      <c r="L64">
        <f>SUM(L62/L63)</f>
        <v>22.115088510135394</v>
      </c>
    </row>
  </sheetData>
  <hyperlinks>
    <hyperlink ref="B62" r:id="rId1" location="q=litres+to+gallons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J85"/>
  <sheetViews>
    <sheetView tabSelected="1" zoomScaleNormal="100" workbookViewId="0">
      <selection activeCell="T4" sqref="T4"/>
    </sheetView>
  </sheetViews>
  <sheetFormatPr defaultRowHeight="15" x14ac:dyDescent="0.25"/>
  <cols>
    <col min="2" max="2" width="10.7109375" bestFit="1" customWidth="1"/>
    <col min="3" max="3" width="17.140625" customWidth="1"/>
    <col min="4" max="4" width="12.42578125" customWidth="1"/>
    <col min="5" max="5" width="3.5703125" style="21" customWidth="1"/>
    <col min="6" max="6" width="11.28515625" customWidth="1"/>
    <col min="7" max="7" width="16.28515625" customWidth="1"/>
    <col min="8" max="8" width="12.42578125" customWidth="1"/>
    <col min="9" max="9" width="13.5703125" customWidth="1"/>
    <col min="11" max="11" width="4" style="74" customWidth="1"/>
    <col min="12" max="12" width="11.28515625" customWidth="1"/>
    <col min="16" max="16" width="12.5703125" customWidth="1"/>
    <col min="19" max="19" width="6" customWidth="1"/>
    <col min="21" max="21" width="12.7109375" customWidth="1"/>
    <col min="22" max="22" width="16.7109375" customWidth="1"/>
    <col min="26" max="26" width="18.28515625" customWidth="1"/>
  </cols>
  <sheetData>
    <row r="2" spans="1:19" ht="18.75" x14ac:dyDescent="0.3">
      <c r="B2" s="108" t="s">
        <v>10</v>
      </c>
      <c r="C2" s="108"/>
      <c r="G2" s="116" t="s">
        <v>60</v>
      </c>
      <c r="H2" s="116"/>
      <c r="I2" s="116"/>
      <c r="J2" s="116"/>
      <c r="K2" s="116"/>
      <c r="L2" s="116"/>
      <c r="M2" s="116"/>
      <c r="N2" s="116"/>
      <c r="O2" s="116"/>
      <c r="P2" s="116"/>
      <c r="Q2" s="115"/>
    </row>
    <row r="3" spans="1:19" x14ac:dyDescent="0.25"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9" x14ac:dyDescent="0.25">
      <c r="B4" s="107" t="s">
        <v>57</v>
      </c>
      <c r="C4" s="67"/>
    </row>
    <row r="5" spans="1:19" s="21" customFormat="1" x14ac:dyDescent="0.25">
      <c r="B5" s="110"/>
      <c r="K5" s="74"/>
    </row>
    <row r="6" spans="1:19" s="4" customFormat="1" x14ac:dyDescent="0.25">
      <c r="B6" s="7" t="s">
        <v>7</v>
      </c>
      <c r="C6" s="7" t="s">
        <v>11</v>
      </c>
      <c r="D6" s="4" t="s">
        <v>1</v>
      </c>
      <c r="E6" s="72"/>
      <c r="F6" s="7" t="s">
        <v>18</v>
      </c>
      <c r="G6" s="7" t="s">
        <v>2</v>
      </c>
      <c r="H6" s="7" t="s">
        <v>5</v>
      </c>
      <c r="I6" s="7" t="s">
        <v>4</v>
      </c>
      <c r="J6" s="4" t="s">
        <v>3</v>
      </c>
      <c r="K6" s="74"/>
      <c r="L6" s="4" t="s">
        <v>6</v>
      </c>
      <c r="M6" s="4" t="s">
        <v>8</v>
      </c>
      <c r="N6" s="4" t="s">
        <v>9</v>
      </c>
    </row>
    <row r="7" spans="1:19" s="4" customFormat="1" x14ac:dyDescent="0.25">
      <c r="B7" s="7"/>
      <c r="C7" s="7"/>
      <c r="E7" s="72"/>
      <c r="F7" s="7"/>
      <c r="G7" s="7"/>
      <c r="H7" s="7"/>
      <c r="I7" s="7"/>
      <c r="K7" s="74"/>
    </row>
    <row r="8" spans="1:19" x14ac:dyDescent="0.25">
      <c r="B8" s="68">
        <v>41591</v>
      </c>
      <c r="C8">
        <v>2142</v>
      </c>
      <c r="D8" s="19" t="s">
        <v>15</v>
      </c>
      <c r="F8">
        <v>59.56</v>
      </c>
      <c r="G8" t="s">
        <v>12</v>
      </c>
      <c r="H8" s="5">
        <v>1.369</v>
      </c>
      <c r="I8" s="3">
        <v>81.540000000000006</v>
      </c>
      <c r="J8" s="24">
        <f>SUM(F8/4.54609)</f>
        <v>13.101368428693668</v>
      </c>
      <c r="K8" s="76"/>
      <c r="L8" s="20">
        <f>SUM(I8/J8)</f>
        <v>6.2237773438549366</v>
      </c>
      <c r="M8" s="39" t="s">
        <v>15</v>
      </c>
      <c r="N8" s="39" t="s">
        <v>15</v>
      </c>
      <c r="P8" s="67" t="s">
        <v>30</v>
      </c>
      <c r="Q8" s="67"/>
      <c r="R8" s="67"/>
      <c r="S8" s="67"/>
    </row>
    <row r="9" spans="1:19" x14ac:dyDescent="0.25">
      <c r="A9" s="71"/>
      <c r="B9" s="2">
        <v>41599</v>
      </c>
      <c r="C9">
        <v>2434</v>
      </c>
      <c r="D9" s="19">
        <f>SUM(C9-C8)</f>
        <v>292</v>
      </c>
      <c r="E9" s="74"/>
      <c r="F9">
        <v>59.07</v>
      </c>
      <c r="G9" t="s">
        <v>14</v>
      </c>
      <c r="H9" s="5">
        <v>1.379</v>
      </c>
      <c r="I9" s="3">
        <v>81.459999999999994</v>
      </c>
      <c r="J9" s="24">
        <f>SUM(F9/4.54609)</f>
        <v>12.993583497027114</v>
      </c>
      <c r="K9" s="76"/>
      <c r="L9" s="20">
        <f>SUM(I9/J9)</f>
        <v>6.2692482038259696</v>
      </c>
      <c r="M9" s="24">
        <f>SUM(D9/J9)</f>
        <v>22.472630438462843</v>
      </c>
      <c r="N9" s="24">
        <f>SUM(D9/F9)</f>
        <v>4.9432876248518705</v>
      </c>
    </row>
    <row r="10" spans="1:19" x14ac:dyDescent="0.25">
      <c r="B10" s="2">
        <v>41606</v>
      </c>
      <c r="C10">
        <v>2708</v>
      </c>
      <c r="D10" s="19">
        <f>SUM(C10-C9)</f>
        <v>274</v>
      </c>
      <c r="F10">
        <v>56.76</v>
      </c>
      <c r="G10" t="s">
        <v>13</v>
      </c>
      <c r="H10" s="5">
        <v>1.379</v>
      </c>
      <c r="I10" s="3">
        <v>78.27</v>
      </c>
      <c r="J10" s="24">
        <f>SUM(F10/4.54609)</f>
        <v>12.485454533456222</v>
      </c>
      <c r="K10" s="76"/>
      <c r="L10" s="20">
        <f>SUM(I10/J10)</f>
        <v>6.2688947198731499</v>
      </c>
      <c r="M10" s="24">
        <f>SUM(D10/J10)</f>
        <v>21.945536645525017</v>
      </c>
      <c r="N10" s="24">
        <f>SUM(D10/F10)</f>
        <v>4.827343199436223</v>
      </c>
    </row>
    <row r="11" spans="1:19" ht="15.75" thickBot="1" x14ac:dyDescent="0.3">
      <c r="B11" s="2"/>
      <c r="H11" s="5"/>
      <c r="I11" s="3"/>
      <c r="J11" s="6"/>
      <c r="K11" s="76"/>
      <c r="L11" s="3"/>
    </row>
    <row r="12" spans="1:19" x14ac:dyDescent="0.25">
      <c r="B12" s="8">
        <v>41618</v>
      </c>
      <c r="C12" s="9">
        <v>3017</v>
      </c>
      <c r="D12" s="32">
        <f>SUM(C12-C10)</f>
        <v>309</v>
      </c>
      <c r="E12" s="44"/>
      <c r="F12" s="9">
        <v>15.75</v>
      </c>
      <c r="G12" s="92" t="s">
        <v>16</v>
      </c>
      <c r="H12" s="10">
        <v>1.2989999999999999</v>
      </c>
      <c r="I12" s="11">
        <v>20.46</v>
      </c>
      <c r="J12" s="25">
        <f>SUM(F12/4.54609)</f>
        <v>3.4645156607106324</v>
      </c>
      <c r="K12" s="77"/>
      <c r="L12" s="26">
        <f>SUM(I12/J12)</f>
        <v>5.9055873904761915</v>
      </c>
      <c r="M12" s="35" t="s">
        <v>20</v>
      </c>
      <c r="N12" s="36" t="s">
        <v>20</v>
      </c>
    </row>
    <row r="13" spans="1:19" x14ac:dyDescent="0.25">
      <c r="B13" s="12">
        <v>41618</v>
      </c>
      <c r="C13" s="13">
        <v>3055</v>
      </c>
      <c r="D13" s="33">
        <f>SUM(C13-C12)</f>
        <v>38</v>
      </c>
      <c r="E13" s="61"/>
      <c r="F13" s="13">
        <v>24.39</v>
      </c>
      <c r="G13" s="13" t="s">
        <v>12</v>
      </c>
      <c r="H13" s="14">
        <v>1.5589999999999999</v>
      </c>
      <c r="I13" s="15">
        <v>38.020000000000003</v>
      </c>
      <c r="J13" s="27">
        <f>SUM(F13/4.54609)</f>
        <v>5.3650499660147508</v>
      </c>
      <c r="K13" s="78"/>
      <c r="L13" s="28">
        <f>SUM(I13/J13)</f>
        <v>7.0866068798687998</v>
      </c>
      <c r="M13" s="37" t="s">
        <v>20</v>
      </c>
      <c r="N13" s="38" t="s">
        <v>20</v>
      </c>
    </row>
    <row r="14" spans="1:19" ht="15.75" thickBot="1" x14ac:dyDescent="0.3">
      <c r="B14" s="12">
        <v>41626</v>
      </c>
      <c r="C14" s="13">
        <v>3157</v>
      </c>
      <c r="D14" s="33">
        <f t="shared" ref="D14" si="0">SUM(C14-C13)</f>
        <v>102</v>
      </c>
      <c r="E14" s="61"/>
      <c r="F14" s="13">
        <v>46.38</v>
      </c>
      <c r="G14" s="13" t="s">
        <v>17</v>
      </c>
      <c r="H14" s="14">
        <v>1.349</v>
      </c>
      <c r="I14" s="15">
        <v>62.57</v>
      </c>
      <c r="J14" s="27">
        <f>SUM(F14/4.54609)</f>
        <v>10.202173736111691</v>
      </c>
      <c r="K14" s="78"/>
      <c r="L14" s="28">
        <f>SUM(I14/J14)</f>
        <v>6.1330067119448044</v>
      </c>
      <c r="M14" s="37" t="s">
        <v>20</v>
      </c>
      <c r="N14" s="38" t="s">
        <v>20</v>
      </c>
    </row>
    <row r="15" spans="1:19" ht="15.75" thickBot="1" x14ac:dyDescent="0.3">
      <c r="B15" s="16" t="s">
        <v>19</v>
      </c>
      <c r="C15" s="17">
        <v>3157</v>
      </c>
      <c r="D15" s="34">
        <f>SUM(C15-C10)</f>
        <v>449</v>
      </c>
      <c r="E15" s="73"/>
      <c r="F15" s="17">
        <f>SUM(F12:F14)</f>
        <v>86.52000000000001</v>
      </c>
      <c r="G15" s="41" t="s">
        <v>20</v>
      </c>
      <c r="H15" s="40" t="s">
        <v>20</v>
      </c>
      <c r="I15" s="18">
        <f>SUM(I12:I14)</f>
        <v>121.05000000000001</v>
      </c>
      <c r="J15" s="29">
        <f>SUM(J12:J14)</f>
        <v>19.031739362837072</v>
      </c>
      <c r="K15" s="79"/>
      <c r="L15" s="30">
        <f>SUM(I15/J15)</f>
        <v>6.3604275832177546</v>
      </c>
      <c r="M15" s="29">
        <f>SUM(D15/J15)</f>
        <v>23.592168400369861</v>
      </c>
      <c r="N15" s="31">
        <f>SUM(D15/F15)</f>
        <v>5.1895515487748494</v>
      </c>
    </row>
    <row r="17" spans="2:18" x14ac:dyDescent="0.25">
      <c r="B17" s="2">
        <v>41646</v>
      </c>
      <c r="C17">
        <v>3427</v>
      </c>
      <c r="D17" s="19">
        <f>SUM(C17-C15)</f>
        <v>270</v>
      </c>
      <c r="F17">
        <v>60.99</v>
      </c>
      <c r="G17" t="s">
        <v>14</v>
      </c>
      <c r="H17" s="5">
        <v>1.389</v>
      </c>
      <c r="I17" s="3">
        <v>84.72</v>
      </c>
      <c r="J17" s="24">
        <f t="shared" ref="J17:J23" si="1">SUM(F17/4.54609)</f>
        <v>13.415924453761363</v>
      </c>
      <c r="K17" s="76"/>
      <c r="L17" s="20">
        <f t="shared" ref="L17:L23" si="2">SUM(I17/J17)</f>
        <v>6.3148835022134779</v>
      </c>
      <c r="M17" s="24">
        <f t="shared" ref="M17:M23" si="3">SUM(D17/J17)</f>
        <v>20.125336940482047</v>
      </c>
      <c r="N17" s="24">
        <f t="shared" ref="N17:N23" si="4">SUM(D17/F17)</f>
        <v>4.426955238563699</v>
      </c>
    </row>
    <row r="18" spans="2:18" x14ac:dyDescent="0.25">
      <c r="B18" s="2">
        <v>41655</v>
      </c>
      <c r="C18">
        <v>3744</v>
      </c>
      <c r="D18" s="19">
        <f>SUM(C18-C17)</f>
        <v>317</v>
      </c>
      <c r="F18">
        <v>60.69</v>
      </c>
      <c r="G18" t="s">
        <v>14</v>
      </c>
      <c r="H18" s="5">
        <v>1.399</v>
      </c>
      <c r="I18" s="3">
        <v>84.91</v>
      </c>
      <c r="J18" s="24">
        <f t="shared" si="1"/>
        <v>13.349933679271636</v>
      </c>
      <c r="K18" s="76"/>
      <c r="L18" s="20">
        <f t="shared" si="2"/>
        <v>6.3603312226066899</v>
      </c>
      <c r="M18" s="24">
        <f t="shared" si="3"/>
        <v>23.745436315702754</v>
      </c>
      <c r="N18" s="24">
        <f t="shared" si="4"/>
        <v>5.2232657768989954</v>
      </c>
    </row>
    <row r="19" spans="2:18" x14ac:dyDescent="0.25">
      <c r="B19" s="2">
        <v>41661</v>
      </c>
      <c r="C19">
        <v>4049</v>
      </c>
      <c r="D19" s="19">
        <f>SUM(C19-C18)</f>
        <v>305</v>
      </c>
      <c r="F19">
        <v>57.77</v>
      </c>
      <c r="G19" t="s">
        <v>17</v>
      </c>
      <c r="H19" s="5">
        <v>1.339</v>
      </c>
      <c r="I19" s="3">
        <v>77.349999999999994</v>
      </c>
      <c r="J19" s="24">
        <f t="shared" si="1"/>
        <v>12.707623474238302</v>
      </c>
      <c r="K19" s="76"/>
      <c r="L19" s="20">
        <f t="shared" si="2"/>
        <v>6.0868973775315904</v>
      </c>
      <c r="M19" s="24">
        <f t="shared" si="3"/>
        <v>24.00134066124286</v>
      </c>
      <c r="N19" s="24">
        <f t="shared" si="4"/>
        <v>5.2795568634239221</v>
      </c>
    </row>
    <row r="20" spans="2:18" x14ac:dyDescent="0.25">
      <c r="B20" s="2"/>
      <c r="D20" s="19"/>
      <c r="H20" s="5"/>
      <c r="I20" s="3"/>
      <c r="J20" s="24"/>
      <c r="K20" s="76"/>
      <c r="L20" s="20"/>
      <c r="M20" s="24"/>
      <c r="N20" s="24"/>
    </row>
    <row r="21" spans="2:18" x14ac:dyDescent="0.25">
      <c r="B21" s="2">
        <v>41671</v>
      </c>
      <c r="C21">
        <v>4302</v>
      </c>
      <c r="D21" s="19">
        <f>SUM(C21-C19)</f>
        <v>253</v>
      </c>
      <c r="F21">
        <v>50.64</v>
      </c>
      <c r="G21" t="s">
        <v>17</v>
      </c>
      <c r="H21" s="5">
        <v>1.329</v>
      </c>
      <c r="I21" s="3">
        <v>67.3</v>
      </c>
      <c r="J21" s="24">
        <f t="shared" si="1"/>
        <v>11.139242733865805</v>
      </c>
      <c r="K21" s="76"/>
      <c r="L21" s="20">
        <f t="shared" si="2"/>
        <v>6.0417033372827804</v>
      </c>
      <c r="M21" s="24">
        <f t="shared" si="3"/>
        <v>22.712495458135862</v>
      </c>
      <c r="N21" s="24">
        <f t="shared" si="4"/>
        <v>4.9960505529225907</v>
      </c>
    </row>
    <row r="22" spans="2:18" x14ac:dyDescent="0.25">
      <c r="B22" s="2">
        <v>41679</v>
      </c>
      <c r="C22" s="21">
        <v>4575</v>
      </c>
      <c r="D22" s="19">
        <f>SUM(C22-C21)</f>
        <v>273</v>
      </c>
      <c r="F22" s="21">
        <v>55.74</v>
      </c>
      <c r="G22" s="21" t="s">
        <v>14</v>
      </c>
      <c r="H22" s="22">
        <v>1.369</v>
      </c>
      <c r="I22" s="23">
        <v>76.31</v>
      </c>
      <c r="J22" s="24">
        <f t="shared" si="1"/>
        <v>12.261085900191153</v>
      </c>
      <c r="K22" s="76"/>
      <c r="L22" s="20">
        <f t="shared" si="2"/>
        <v>6.2237554341585941</v>
      </c>
      <c r="M22" s="24">
        <f t="shared" si="3"/>
        <v>22.265564585575888</v>
      </c>
      <c r="N22" s="24">
        <f t="shared" si="4"/>
        <v>4.8977395048439183</v>
      </c>
    </row>
    <row r="23" spans="2:18" x14ac:dyDescent="0.25">
      <c r="B23" s="2">
        <v>41689</v>
      </c>
      <c r="C23" s="21">
        <v>4852</v>
      </c>
      <c r="D23" s="19">
        <f>SUM(C23-C22)</f>
        <v>277</v>
      </c>
      <c r="F23" s="21">
        <v>57.59</v>
      </c>
      <c r="G23" s="21" t="s">
        <v>17</v>
      </c>
      <c r="H23" s="42">
        <v>1.319</v>
      </c>
      <c r="I23" s="23">
        <v>75.97</v>
      </c>
      <c r="J23" s="24">
        <f t="shared" si="1"/>
        <v>12.668029009544465</v>
      </c>
      <c r="K23" s="76"/>
      <c r="L23" s="20">
        <f t="shared" si="2"/>
        <v>5.9969865827400595</v>
      </c>
      <c r="M23" s="24">
        <f t="shared" si="3"/>
        <v>21.866069282861609</v>
      </c>
      <c r="N23" s="24">
        <f t="shared" si="4"/>
        <v>4.8098628234068412</v>
      </c>
    </row>
    <row r="24" spans="2:18" ht="15.75" thickBot="1" x14ac:dyDescent="0.3">
      <c r="B24" s="2"/>
      <c r="C24" s="21"/>
      <c r="D24" s="19"/>
      <c r="F24" s="21"/>
      <c r="G24" s="21"/>
      <c r="H24" s="42"/>
      <c r="I24" s="23"/>
      <c r="J24" s="24"/>
      <c r="K24" s="76"/>
      <c r="L24" s="20"/>
      <c r="M24" s="24"/>
      <c r="N24" s="24"/>
    </row>
    <row r="25" spans="2:18" x14ac:dyDescent="0.25">
      <c r="B25" s="8">
        <v>41698</v>
      </c>
      <c r="C25" s="44">
        <v>5136</v>
      </c>
      <c r="D25" s="32">
        <f>SUM(C25-C23)</f>
        <v>284</v>
      </c>
      <c r="E25" s="44"/>
      <c r="F25" s="44">
        <v>15.61</v>
      </c>
      <c r="G25" s="92" t="s">
        <v>25</v>
      </c>
      <c r="H25" s="45">
        <v>1.3089999999999999</v>
      </c>
      <c r="I25" s="46">
        <v>20.43</v>
      </c>
      <c r="J25" s="25">
        <f t="shared" ref="J25:J26" si="5">SUM(F25/4.54609)</f>
        <v>3.4337199659487601</v>
      </c>
      <c r="K25" s="77"/>
      <c r="L25" s="26">
        <f t="shared" ref="L25:L26" si="6">SUM(I25/J25)</f>
        <v>5.9498154196028192</v>
      </c>
      <c r="M25" s="35" t="s">
        <v>20</v>
      </c>
      <c r="N25" s="36" t="s">
        <v>20</v>
      </c>
      <c r="P25" s="64" t="s">
        <v>27</v>
      </c>
      <c r="Q25" s="5">
        <v>1.5589999999999999</v>
      </c>
      <c r="R25" s="4" t="s">
        <v>28</v>
      </c>
    </row>
    <row r="26" spans="2:18" ht="15.75" thickBot="1" x14ac:dyDescent="0.3">
      <c r="B26" s="47">
        <v>41699</v>
      </c>
      <c r="C26" s="48">
        <v>5212</v>
      </c>
      <c r="D26" s="49">
        <f>SUM(C26-C25)</f>
        <v>76</v>
      </c>
      <c r="E26" s="48"/>
      <c r="F26" s="48">
        <v>56.35</v>
      </c>
      <c r="G26" s="48" t="s">
        <v>14</v>
      </c>
      <c r="H26" s="50">
        <v>1.379</v>
      </c>
      <c r="I26" s="51">
        <v>77.7</v>
      </c>
      <c r="J26" s="52">
        <f t="shared" si="5"/>
        <v>12.395267141653596</v>
      </c>
      <c r="K26" s="80"/>
      <c r="L26" s="53">
        <f t="shared" si="6"/>
        <v>6.2685216149068328</v>
      </c>
      <c r="M26" s="55" t="s">
        <v>20</v>
      </c>
      <c r="N26" s="56" t="s">
        <v>20</v>
      </c>
    </row>
    <row r="27" spans="2:18" ht="15.75" thickBot="1" x14ac:dyDescent="0.3">
      <c r="B27" s="16" t="s">
        <v>19</v>
      </c>
      <c r="C27" s="17">
        <v>5212</v>
      </c>
      <c r="D27" s="34">
        <f>SUM(C27-C23)</f>
        <v>360</v>
      </c>
      <c r="E27" s="73"/>
      <c r="F27" s="17">
        <f>SUM(F25:F26)</f>
        <v>71.960000000000008</v>
      </c>
      <c r="G27" s="57" t="s">
        <v>20</v>
      </c>
      <c r="H27" s="57" t="s">
        <v>20</v>
      </c>
      <c r="I27" s="18">
        <f>SUM(I25:I26)</f>
        <v>98.13</v>
      </c>
      <c r="J27" s="58">
        <f>SUM(J25:J26)</f>
        <v>15.828987107602355</v>
      </c>
      <c r="K27" s="81"/>
      <c r="L27" s="53">
        <f>SUM(I27/J27)</f>
        <v>6.19938593246248</v>
      </c>
      <c r="M27" s="52">
        <f>SUM(D27/J27)</f>
        <v>22.743085047248474</v>
      </c>
      <c r="N27" s="54">
        <f>SUM(D27/F27)</f>
        <v>5.0027793218454688</v>
      </c>
    </row>
    <row r="29" spans="2:18" x14ac:dyDescent="0.25">
      <c r="B29" s="2">
        <v>41709</v>
      </c>
      <c r="C29">
        <v>5463</v>
      </c>
      <c r="D29" s="19">
        <f>SUM(C29-C27)</f>
        <v>251</v>
      </c>
      <c r="F29" s="6">
        <v>53.4</v>
      </c>
      <c r="G29" t="s">
        <v>14</v>
      </c>
      <c r="H29" s="5">
        <v>1.379</v>
      </c>
      <c r="I29" s="3">
        <v>73.63</v>
      </c>
      <c r="J29" s="24">
        <f t="shared" ref="J29" si="7">SUM(F29/4.54609)</f>
        <v>11.746357859171287</v>
      </c>
      <c r="K29" s="76"/>
      <c r="L29" s="20">
        <f t="shared" ref="L29" si="8">SUM(I29/J29)</f>
        <v>6.2683259681647945</v>
      </c>
      <c r="M29" s="24">
        <f t="shared" ref="M29" si="9">SUM(D29/J29)</f>
        <v>21.368325655430713</v>
      </c>
      <c r="N29" s="24">
        <f t="shared" ref="N29" si="10">SUM(D29/F29)</f>
        <v>4.7003745318352061</v>
      </c>
    </row>
    <row r="30" spans="2:18" x14ac:dyDescent="0.25">
      <c r="B30" s="2">
        <v>41716</v>
      </c>
      <c r="C30">
        <v>5745</v>
      </c>
      <c r="D30" s="19">
        <f>SUM(C30-C29)</f>
        <v>282</v>
      </c>
      <c r="F30">
        <v>58.89</v>
      </c>
      <c r="G30" t="s">
        <v>17</v>
      </c>
      <c r="H30" s="5">
        <v>1.339</v>
      </c>
      <c r="I30" s="3">
        <v>78.849999999999994</v>
      </c>
      <c r="J30" s="24">
        <f t="shared" ref="J30" si="11">SUM(F30/4.54609)</f>
        <v>12.953989032333279</v>
      </c>
      <c r="K30" s="76"/>
      <c r="L30" s="20">
        <f t="shared" ref="L30" si="12">SUM(I30/J30)</f>
        <v>6.0869281117337408</v>
      </c>
      <c r="M30" s="24">
        <f t="shared" ref="M30" si="13">SUM(D30/J30)</f>
        <v>21.769356087620988</v>
      </c>
      <c r="N30" s="24">
        <f t="shared" ref="N30" si="14">SUM(D30/F30)</f>
        <v>4.788588894549159</v>
      </c>
    </row>
    <row r="31" spans="2:18" x14ac:dyDescent="0.25">
      <c r="B31" s="59">
        <v>41729</v>
      </c>
      <c r="C31" s="21">
        <v>6126</v>
      </c>
      <c r="D31" s="19">
        <f>SUM(C31-C30)</f>
        <v>381</v>
      </c>
      <c r="F31" s="21" t="s">
        <v>46</v>
      </c>
      <c r="G31" s="21"/>
      <c r="H31" s="22"/>
      <c r="I31" s="23"/>
      <c r="J31" s="60"/>
      <c r="K31" s="76"/>
      <c r="L31" s="23"/>
      <c r="M31" s="60"/>
      <c r="N31" s="60"/>
    </row>
    <row r="32" spans="2:18" x14ac:dyDescent="0.25">
      <c r="B32" s="59"/>
      <c r="C32" s="21"/>
      <c r="D32" s="21"/>
      <c r="F32" s="21"/>
      <c r="G32" s="21"/>
      <c r="H32" s="22"/>
      <c r="I32" s="23"/>
      <c r="J32" s="60"/>
      <c r="K32" s="76"/>
      <c r="L32" s="23"/>
      <c r="M32" s="60"/>
      <c r="N32" s="60"/>
    </row>
    <row r="33" spans="2:36" x14ac:dyDescent="0.25">
      <c r="B33" s="85"/>
      <c r="C33" s="61"/>
      <c r="D33" s="90">
        <f>SUM(D9:D10,D15,D17:D19,D21:D23,D27,D29:D30,D31)</f>
        <v>3984</v>
      </c>
      <c r="E33" s="61"/>
      <c r="F33" s="91">
        <f>SUM(F8:F10,F15,F17:F19,F21:F23,F27,F29:F30)</f>
        <v>789.57999999999993</v>
      </c>
      <c r="G33" s="61"/>
      <c r="H33" s="63">
        <f>AVERAGE(H8:H10,H12:H14,H17:H19,H21:H23,H25:H26,H29:H30)</f>
        <v>1.3677500000000002</v>
      </c>
      <c r="I33" s="23">
        <f>SUM(I9:I10,I15,I17:I19,I21:I23,I27,I29:I30,I8)</f>
        <v>1079.49</v>
      </c>
      <c r="J33" s="86">
        <f>SUM(J8:J10,J15,J17:J19,J21:J23,J27,J29:J30)</f>
        <v>173.68331907199371</v>
      </c>
      <c r="K33" s="78"/>
      <c r="L33" s="63">
        <f>AVERAGE(L8:L10,L12:L14,L17:L19,L21:L23,L25:L26,L29:L30)</f>
        <v>6.2178293637990762</v>
      </c>
      <c r="M33" s="60">
        <f>SUM(D33/J33)</f>
        <v>22.938299551660378</v>
      </c>
      <c r="N33" s="60">
        <f>SUM(D33/F33)</f>
        <v>5.045720509638036</v>
      </c>
      <c r="T33" s="21"/>
    </row>
    <row r="34" spans="2:36" x14ac:dyDescent="0.25">
      <c r="B34" s="85"/>
      <c r="C34" s="61"/>
      <c r="D34" s="61"/>
      <c r="E34" s="61"/>
      <c r="F34" s="61"/>
      <c r="G34" s="61"/>
      <c r="H34" s="62"/>
      <c r="T34" s="21"/>
    </row>
    <row r="35" spans="2:36" x14ac:dyDescent="0.25">
      <c r="B35" s="85"/>
      <c r="C35" s="61"/>
      <c r="D35" s="61"/>
      <c r="E35" s="87"/>
      <c r="F35" s="61"/>
      <c r="G35" s="88"/>
      <c r="H35" s="88"/>
      <c r="T35" s="21"/>
    </row>
    <row r="36" spans="2:36" x14ac:dyDescent="0.25">
      <c r="B36" s="61"/>
      <c r="C36" s="61"/>
      <c r="D36" t="s">
        <v>50</v>
      </c>
      <c r="F36" s="23">
        <f>SUM(H33)</f>
        <v>1.3677500000000002</v>
      </c>
      <c r="G36" s="61"/>
      <c r="H36" s="61"/>
      <c r="T36" s="21"/>
    </row>
    <row r="37" spans="2:36" x14ac:dyDescent="0.25">
      <c r="B37" s="85"/>
      <c r="C37" s="61"/>
      <c r="D37" t="s">
        <v>51</v>
      </c>
      <c r="F37" s="23">
        <f>SUM(L33)</f>
        <v>6.2178293637990762</v>
      </c>
      <c r="G37" s="61"/>
      <c r="H37" s="89"/>
      <c r="T37" s="21"/>
    </row>
    <row r="38" spans="2:36" x14ac:dyDescent="0.25">
      <c r="B38" s="85"/>
      <c r="C38" s="61"/>
      <c r="D38" s="21" t="s">
        <v>48</v>
      </c>
      <c r="F38" s="95">
        <f>SUM(M33)</f>
        <v>22.938299551660378</v>
      </c>
      <c r="G38" s="61"/>
      <c r="H38" s="89"/>
      <c r="I38" s="63"/>
      <c r="J38" s="86"/>
      <c r="K38" s="78"/>
      <c r="L38" s="63"/>
      <c r="M38" s="86"/>
      <c r="N38" s="86"/>
      <c r="T38" s="21"/>
    </row>
    <row r="39" spans="2:36" x14ac:dyDescent="0.25">
      <c r="B39" s="85"/>
      <c r="C39" s="61"/>
      <c r="D39" s="21" t="s">
        <v>49</v>
      </c>
      <c r="F39" s="95">
        <f>SUM(N33)</f>
        <v>5.045720509638036</v>
      </c>
      <c r="G39" s="61"/>
      <c r="H39" s="89"/>
      <c r="I39" s="93"/>
      <c r="J39" s="61"/>
      <c r="K39" s="61"/>
      <c r="L39" s="61"/>
      <c r="M39" s="61"/>
      <c r="N39" s="86"/>
      <c r="T39" s="21"/>
    </row>
    <row r="40" spans="2:36" x14ac:dyDescent="0.25">
      <c r="B40" s="61"/>
      <c r="C40" s="61"/>
      <c r="D40" s="21" t="s">
        <v>47</v>
      </c>
      <c r="F40" s="111">
        <f>SUM(I33/D33)</f>
        <v>0.27095632530120484</v>
      </c>
      <c r="G40" s="61"/>
      <c r="H40" s="61"/>
      <c r="I40" s="61"/>
      <c r="J40" s="61"/>
      <c r="K40" s="61"/>
      <c r="L40" s="94"/>
      <c r="M40" s="61"/>
      <c r="N40" s="61"/>
      <c r="T40" s="21"/>
    </row>
    <row r="41" spans="2:36" x14ac:dyDescent="0.25">
      <c r="B41" s="85"/>
      <c r="C41" s="61"/>
      <c r="D41" s="61"/>
      <c r="E41" s="61"/>
      <c r="F41" s="61"/>
      <c r="G41" s="61"/>
      <c r="H41" s="89"/>
      <c r="I41" s="61"/>
      <c r="J41" s="86"/>
      <c r="K41" s="61"/>
      <c r="L41" s="94"/>
      <c r="M41" s="61"/>
      <c r="N41" s="86"/>
      <c r="T41" s="21"/>
    </row>
    <row r="42" spans="2:36" x14ac:dyDescent="0.25">
      <c r="B42" s="109" t="s">
        <v>58</v>
      </c>
      <c r="C42" s="109"/>
      <c r="E42"/>
      <c r="K42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2:36" x14ac:dyDescent="0.25">
      <c r="B43" s="110"/>
      <c r="C43" s="110"/>
      <c r="E43"/>
      <c r="K43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2:36" x14ac:dyDescent="0.25">
      <c r="B44" s="7" t="s">
        <v>7</v>
      </c>
      <c r="C44" s="7" t="s">
        <v>11</v>
      </c>
      <c r="D44" s="4" t="s">
        <v>1</v>
      </c>
      <c r="E44" s="72"/>
      <c r="F44" s="7" t="s">
        <v>18</v>
      </c>
      <c r="G44" s="7" t="s">
        <v>2</v>
      </c>
      <c r="H44" s="7" t="s">
        <v>5</v>
      </c>
      <c r="I44" s="7" t="s">
        <v>4</v>
      </c>
      <c r="J44" s="4" t="s">
        <v>3</v>
      </c>
      <c r="L44" s="4" t="s">
        <v>6</v>
      </c>
      <c r="M44" s="4" t="s">
        <v>8</v>
      </c>
      <c r="N44" s="4" t="s">
        <v>9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2:36" ht="15.75" thickBot="1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2:36" ht="15" customHeight="1" x14ac:dyDescent="0.25">
      <c r="B46" s="65">
        <v>41725</v>
      </c>
      <c r="C46" s="44">
        <v>6035</v>
      </c>
      <c r="D46" s="32">
        <f>SUM(C46-C30)</f>
        <v>290</v>
      </c>
      <c r="E46" s="44"/>
      <c r="F46" s="44">
        <v>19.47</v>
      </c>
      <c r="G46" s="44" t="s">
        <v>26</v>
      </c>
      <c r="H46" s="45">
        <v>1.339</v>
      </c>
      <c r="I46" s="46">
        <v>26.08</v>
      </c>
      <c r="J46" s="25">
        <f t="shared" ref="J46:J47" si="15">SUM(F46/4.54609)</f>
        <v>4.2828012643832389</v>
      </c>
      <c r="K46" s="77"/>
      <c r="L46" s="26">
        <f>SUM(I46/J46)</f>
        <v>6.0894723780174624</v>
      </c>
      <c r="M46" s="35" t="s">
        <v>20</v>
      </c>
      <c r="N46" s="36" t="s">
        <v>20</v>
      </c>
      <c r="P46" s="113" t="s">
        <v>29</v>
      </c>
      <c r="Q46" s="113"/>
      <c r="R46" s="113"/>
      <c r="S46" s="113"/>
      <c r="T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2:36" ht="15.75" thickBot="1" x14ac:dyDescent="0.3">
      <c r="B47" s="12">
        <v>41729</v>
      </c>
      <c r="C47" s="61">
        <v>6126</v>
      </c>
      <c r="D47" s="33">
        <f>SUM(C47-C46)</f>
        <v>91</v>
      </c>
      <c r="E47" s="61"/>
      <c r="F47" s="61">
        <v>57.96</v>
      </c>
      <c r="G47" s="61" t="s">
        <v>25</v>
      </c>
      <c r="H47" s="62">
        <v>1.2989999999999999</v>
      </c>
      <c r="I47" s="63">
        <v>75.290000000000006</v>
      </c>
      <c r="J47" s="52">
        <f t="shared" si="15"/>
        <v>12.749417631415128</v>
      </c>
      <c r="K47" s="80"/>
      <c r="L47" s="53">
        <f t="shared" ref="L47" si="16">SUM(I47/J47)</f>
        <v>5.905367772601795</v>
      </c>
      <c r="M47" s="55" t="s">
        <v>20</v>
      </c>
      <c r="N47" s="56" t="s">
        <v>20</v>
      </c>
      <c r="P47" s="113"/>
      <c r="Q47" s="113"/>
      <c r="R47" s="113"/>
      <c r="S47" s="113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36" ht="15.75" thickBot="1" x14ac:dyDescent="0.3">
      <c r="B48" s="16"/>
      <c r="C48" s="17">
        <v>6126</v>
      </c>
      <c r="D48" s="34">
        <f>SUM(C48-C30)</f>
        <v>381</v>
      </c>
      <c r="E48" s="75"/>
      <c r="F48" s="17">
        <f>SUM(F46:F47)</f>
        <v>77.430000000000007</v>
      </c>
      <c r="G48" s="57"/>
      <c r="H48" s="57"/>
      <c r="I48" s="18">
        <f>SUM(I46:I47)</f>
        <v>101.37</v>
      </c>
      <c r="J48" s="58">
        <f>SUM(J46:J47)</f>
        <v>17.032218895798366</v>
      </c>
      <c r="K48" s="81"/>
      <c r="L48" s="53">
        <f>SUM(I48/J48)</f>
        <v>5.9516614141805508</v>
      </c>
      <c r="M48" s="52">
        <f>SUM(D48/J48)</f>
        <v>22.369369624176677</v>
      </c>
      <c r="N48" s="54">
        <f>SUM(D48/F48)</f>
        <v>4.9205734211545904</v>
      </c>
    </row>
    <row r="50" spans="2:18" x14ac:dyDescent="0.25">
      <c r="B50" s="2">
        <v>41736</v>
      </c>
      <c r="C50">
        <v>6369</v>
      </c>
      <c r="D50" s="19">
        <f>SUM(C50-C48)</f>
        <v>243</v>
      </c>
      <c r="F50">
        <v>52.64</v>
      </c>
      <c r="G50" t="s">
        <v>39</v>
      </c>
      <c r="H50" s="5">
        <v>1.2889999999999999</v>
      </c>
      <c r="I50" s="3">
        <v>67.849999999999994</v>
      </c>
      <c r="J50" s="24">
        <f>SUM(F50/4.54609)</f>
        <v>11.579181230463981</v>
      </c>
      <c r="K50" s="76"/>
      <c r="L50" s="20">
        <f>SUM(I50/J50)</f>
        <v>5.8596543787993918</v>
      </c>
      <c r="M50" s="24">
        <f>SUM(D50/J50)</f>
        <v>20.98593977963526</v>
      </c>
      <c r="N50" s="24">
        <f t="shared" ref="N50:N52" si="17">SUM(D50/F50)</f>
        <v>4.6162613981762917</v>
      </c>
    </row>
    <row r="51" spans="2:18" x14ac:dyDescent="0.25">
      <c r="B51" s="2">
        <v>41744</v>
      </c>
      <c r="C51">
        <v>6633</v>
      </c>
      <c r="D51" s="19">
        <f>SUM(C51-C50)</f>
        <v>264</v>
      </c>
      <c r="F51">
        <v>57.57</v>
      </c>
      <c r="G51" t="s">
        <v>41</v>
      </c>
      <c r="H51" s="5">
        <v>1.2889999999999999</v>
      </c>
      <c r="I51" s="3">
        <v>74.209999999999994</v>
      </c>
      <c r="J51" s="24">
        <f>SUM(F51/4.54609)</f>
        <v>12.663629624578483</v>
      </c>
      <c r="K51" s="76"/>
      <c r="L51" s="20">
        <f>SUM(I51/J51)</f>
        <v>5.8600892635052979</v>
      </c>
      <c r="M51" s="24">
        <f>SUM(D51/J51)</f>
        <v>20.847103699843668</v>
      </c>
      <c r="N51" s="24">
        <f t="shared" si="17"/>
        <v>4.5857217300677435</v>
      </c>
    </row>
    <row r="52" spans="2:18" x14ac:dyDescent="0.25">
      <c r="B52" s="2">
        <v>41744</v>
      </c>
      <c r="C52">
        <v>6895</v>
      </c>
      <c r="D52" s="19">
        <f>SUM(C52-C51)</f>
        <v>262</v>
      </c>
      <c r="F52">
        <v>52.63</v>
      </c>
      <c r="G52" t="s">
        <v>40</v>
      </c>
      <c r="H52" s="5">
        <v>1.2989999999999999</v>
      </c>
      <c r="I52" s="3">
        <v>68.37</v>
      </c>
      <c r="J52" s="24">
        <f>SUM(F52/4.54609)</f>
        <v>11.57698153798099</v>
      </c>
      <c r="K52" s="76"/>
      <c r="L52" s="20">
        <f>SUM(I52/J52)</f>
        <v>5.9056844632338974</v>
      </c>
      <c r="M52" s="24">
        <f>SUM(D52/J52)</f>
        <v>22.631114953448606</v>
      </c>
      <c r="N52" s="24">
        <f t="shared" si="17"/>
        <v>4.9781493444803342</v>
      </c>
    </row>
    <row r="54" spans="2:18" x14ac:dyDescent="0.25">
      <c r="B54" s="2">
        <v>41761</v>
      </c>
      <c r="C54">
        <v>7195</v>
      </c>
      <c r="D54" s="19">
        <f>SUM(C54-C52)</f>
        <v>300</v>
      </c>
      <c r="F54">
        <v>60.03</v>
      </c>
      <c r="G54" t="s">
        <v>39</v>
      </c>
      <c r="H54" s="5">
        <v>1.2989999999999999</v>
      </c>
      <c r="I54" s="3">
        <v>77.98</v>
      </c>
      <c r="J54" s="24">
        <f>SUM(F54/4.54609)</f>
        <v>13.204753975394238</v>
      </c>
      <c r="K54" s="76"/>
      <c r="L54" s="20">
        <f>SUM(I54/J54)</f>
        <v>5.905448912210562</v>
      </c>
      <c r="M54" s="24">
        <f>SUM(D54/J54)</f>
        <v>22.719090454772616</v>
      </c>
      <c r="N54" s="24">
        <f t="shared" ref="N54:N57" si="18">SUM(D54/F54)</f>
        <v>4.9975012493753121</v>
      </c>
    </row>
    <row r="55" spans="2:18" x14ac:dyDescent="0.25">
      <c r="B55" s="2">
        <v>41768</v>
      </c>
      <c r="C55">
        <v>7473</v>
      </c>
      <c r="D55" s="19">
        <f>SUM(C55-C54)</f>
        <v>278</v>
      </c>
      <c r="F55">
        <v>56.59</v>
      </c>
      <c r="G55" t="s">
        <v>25</v>
      </c>
      <c r="H55" s="5">
        <v>1.2989999999999999</v>
      </c>
      <c r="I55" s="3">
        <v>73.510000000000005</v>
      </c>
      <c r="J55" s="24">
        <f>SUM(F55/4.54609)</f>
        <v>12.448059761245377</v>
      </c>
      <c r="K55" s="76"/>
      <c r="L55" s="20">
        <f>SUM(I55/J55)</f>
        <v>5.9053379731401314</v>
      </c>
      <c r="M55" s="24">
        <f>SUM(D55/J55)</f>
        <v>22.332797667432409</v>
      </c>
      <c r="N55" s="24">
        <f t="shared" si="18"/>
        <v>4.912528715320728</v>
      </c>
    </row>
    <row r="56" spans="2:18" x14ac:dyDescent="0.25">
      <c r="B56" s="2">
        <v>41776</v>
      </c>
      <c r="C56">
        <v>7765</v>
      </c>
      <c r="D56" s="19">
        <f>SUM(C56-C55)</f>
        <v>292</v>
      </c>
      <c r="F56">
        <v>57.54</v>
      </c>
      <c r="G56" t="s">
        <v>41</v>
      </c>
      <c r="H56" s="5">
        <v>1.319</v>
      </c>
      <c r="I56" s="3">
        <v>75.900000000000006</v>
      </c>
      <c r="J56" s="24">
        <f>SUM(F56/4.54609)</f>
        <v>12.65703054712951</v>
      </c>
      <c r="K56" s="76"/>
      <c r="L56" s="20">
        <f>SUM(I56/J56)</f>
        <v>5.996667205422316</v>
      </c>
      <c r="M56" s="24">
        <f>SUM(D56/J56)</f>
        <v>23.070182134167538</v>
      </c>
      <c r="N56" s="24">
        <f t="shared" si="18"/>
        <v>5.0747306221758777</v>
      </c>
    </row>
    <row r="57" spans="2:18" x14ac:dyDescent="0.25">
      <c r="B57" s="2">
        <v>41790</v>
      </c>
      <c r="C57">
        <v>7973</v>
      </c>
      <c r="D57" s="19">
        <f>SUM(C57-C56)</f>
        <v>208</v>
      </c>
      <c r="F57">
        <v>49.33</v>
      </c>
      <c r="G57" t="s">
        <v>25</v>
      </c>
      <c r="H57" s="5">
        <v>1.2989999999999999</v>
      </c>
      <c r="I57" s="3">
        <v>64.08</v>
      </c>
      <c r="J57" s="24">
        <f>SUM(F57/4.54609)</f>
        <v>10.851083018593998</v>
      </c>
      <c r="K57" s="76"/>
      <c r="L57" s="20">
        <f>SUM(I57/J57)</f>
        <v>5.9054013217109276</v>
      </c>
      <c r="M57" s="24">
        <f>SUM(D57/J57)</f>
        <v>19.168593553618493</v>
      </c>
      <c r="N57" s="24">
        <f t="shared" si="18"/>
        <v>4.2165011149401987</v>
      </c>
    </row>
    <row r="59" spans="2:18" x14ac:dyDescent="0.25">
      <c r="B59" s="2">
        <v>41798</v>
      </c>
      <c r="C59">
        <v>8275</v>
      </c>
      <c r="D59" s="19">
        <f>SUM(C59-C57)</f>
        <v>302</v>
      </c>
      <c r="F59">
        <v>59.71</v>
      </c>
      <c r="G59" t="s">
        <v>40</v>
      </c>
      <c r="H59" s="5">
        <v>1.3089999999999999</v>
      </c>
      <c r="I59" s="3">
        <v>78.16</v>
      </c>
      <c r="J59" s="24">
        <f>SUM(F59/4.54609)</f>
        <v>13.134363815938531</v>
      </c>
      <c r="K59" s="76"/>
      <c r="L59" s="20">
        <f>SUM(I59/J59)</f>
        <v>5.950802116898342</v>
      </c>
      <c r="M59" s="24">
        <f>SUM(D59/J59)</f>
        <v>22.993119745436275</v>
      </c>
      <c r="N59" s="24">
        <f>SUM(D59/F59)</f>
        <v>5.0577792664545305</v>
      </c>
    </row>
    <row r="60" spans="2:18" x14ac:dyDescent="0.25">
      <c r="B60" s="2">
        <v>41811</v>
      </c>
      <c r="C60">
        <v>8511</v>
      </c>
      <c r="D60" s="19">
        <f>SUM(C60-C59)</f>
        <v>236</v>
      </c>
      <c r="F60">
        <v>57.49</v>
      </c>
      <c r="G60" t="s">
        <v>25</v>
      </c>
      <c r="H60" s="5">
        <v>1.2989999999999999</v>
      </c>
      <c r="I60" s="3">
        <v>74.680000000000007</v>
      </c>
      <c r="J60" s="24">
        <f>SUM(F60/4.54609)</f>
        <v>12.646032084714557</v>
      </c>
      <c r="K60" s="76"/>
      <c r="L60" s="20">
        <f>SUM(I60/J60)</f>
        <v>5.9054096573317105</v>
      </c>
      <c r="M60" s="24">
        <f>SUM(D60/J60)</f>
        <v>18.661980170464428</v>
      </c>
      <c r="N60" s="24">
        <f>SUM(D60/F60)</f>
        <v>4.1050617498695425</v>
      </c>
      <c r="P60" s="112" t="s">
        <v>42</v>
      </c>
      <c r="Q60" s="112"/>
      <c r="R60" s="112"/>
    </row>
    <row r="61" spans="2:18" x14ac:dyDescent="0.25">
      <c r="P61" s="112"/>
      <c r="Q61" s="112"/>
      <c r="R61" s="112"/>
    </row>
    <row r="62" spans="2:18" x14ac:dyDescent="0.25">
      <c r="B62" s="2">
        <v>41821</v>
      </c>
      <c r="C62">
        <v>8760</v>
      </c>
      <c r="D62" s="19">
        <f>SUM(C62-C60)</f>
        <v>249</v>
      </c>
      <c r="F62">
        <v>57.2</v>
      </c>
      <c r="G62" t="s">
        <v>25</v>
      </c>
      <c r="H62" s="5">
        <v>1.319</v>
      </c>
      <c r="I62" s="3">
        <v>75.45</v>
      </c>
      <c r="J62" s="24">
        <f>SUM(F62/4.54609)</f>
        <v>12.582241002707821</v>
      </c>
      <c r="K62" s="76"/>
      <c r="L62" s="20">
        <f>SUM(I62/J62)</f>
        <v>5.9965470367132871</v>
      </c>
      <c r="M62" s="24">
        <f>SUM(D62/J62)</f>
        <v>19.789797377622378</v>
      </c>
      <c r="N62" s="24">
        <f>SUM(D62/F62)</f>
        <v>4.3531468531468533</v>
      </c>
    </row>
    <row r="63" spans="2:18" x14ac:dyDescent="0.25">
      <c r="B63" s="2">
        <v>41829</v>
      </c>
      <c r="C63">
        <v>9047</v>
      </c>
      <c r="D63" s="19">
        <f>SUM(C63-C62)</f>
        <v>287</v>
      </c>
      <c r="F63">
        <v>57.03</v>
      </c>
      <c r="G63" t="s">
        <v>43</v>
      </c>
      <c r="H63" s="5">
        <v>1.3089999999999999</v>
      </c>
      <c r="I63" s="3">
        <v>74.650000000000006</v>
      </c>
      <c r="J63" s="24">
        <f>SUM(F63/4.54609)</f>
        <v>12.544846230496976</v>
      </c>
      <c r="K63" s="76"/>
      <c r="L63" s="20">
        <f>SUM(I63/J63)</f>
        <v>5.9506508591969149</v>
      </c>
      <c r="M63" s="24">
        <f>SUM(D63/J63)</f>
        <v>22.87792091881466</v>
      </c>
      <c r="N63" s="24">
        <f>SUM(D63/F63)</f>
        <v>5.032439067157636</v>
      </c>
    </row>
    <row r="64" spans="2:18" x14ac:dyDescent="0.25">
      <c r="B64" s="2">
        <v>41840</v>
      </c>
      <c r="C64">
        <v>9331</v>
      </c>
      <c r="D64" s="19">
        <f>SUM(C64-C63)</f>
        <v>284</v>
      </c>
      <c r="F64">
        <v>61.87</v>
      </c>
      <c r="G64" t="s">
        <v>44</v>
      </c>
      <c r="H64" s="5">
        <v>1.2789999999999999</v>
      </c>
      <c r="I64" s="3">
        <v>79.13</v>
      </c>
      <c r="J64" s="24">
        <f>SUM(F64/4.54609)</f>
        <v>13.60949739226456</v>
      </c>
      <c r="K64" s="76"/>
      <c r="L64" s="20">
        <f>SUM(I64/J64)</f>
        <v>5.8143219928883143</v>
      </c>
      <c r="M64" s="24">
        <f>SUM(D64/J64)</f>
        <v>20.867780184257317</v>
      </c>
      <c r="N64" s="24">
        <f>SUM(D64/F64)</f>
        <v>4.5902699208016813</v>
      </c>
    </row>
    <row r="65" spans="2:26" x14ac:dyDescent="0.25">
      <c r="B65" s="2">
        <v>41851</v>
      </c>
      <c r="C65">
        <v>9642</v>
      </c>
      <c r="D65" s="19">
        <f>SUM(C65-C64)</f>
        <v>311</v>
      </c>
      <c r="F65">
        <v>59.06</v>
      </c>
      <c r="G65" t="s">
        <v>25</v>
      </c>
      <c r="H65" s="5">
        <v>1.2989999999999999</v>
      </c>
      <c r="I65" s="3">
        <v>76.72</v>
      </c>
      <c r="J65" s="24">
        <f>SUM(F65/4.54609)</f>
        <v>12.991383804544125</v>
      </c>
      <c r="K65" s="76"/>
      <c r="L65" s="20">
        <f>SUM(I65/J65)</f>
        <v>5.9054525025397897</v>
      </c>
      <c r="M65" s="24">
        <f>SUM(D65/J65)</f>
        <v>23.93894327802235</v>
      </c>
      <c r="N65" s="24">
        <f>SUM(D65/F65)</f>
        <v>5.2658313579410763</v>
      </c>
    </row>
    <row r="67" spans="2:26" x14ac:dyDescent="0.25">
      <c r="B67" s="2">
        <v>41859</v>
      </c>
      <c r="C67">
        <v>9949</v>
      </c>
      <c r="D67" s="19">
        <f>SUM(C67-C65)</f>
        <v>307</v>
      </c>
      <c r="F67">
        <v>60.66</v>
      </c>
      <c r="G67" t="s">
        <v>45</v>
      </c>
      <c r="H67" s="5">
        <v>1.2889999999999999</v>
      </c>
      <c r="I67" s="3">
        <v>78.19</v>
      </c>
      <c r="J67" s="24">
        <f>SUM(F67/4.54609)</f>
        <v>13.343334601822663</v>
      </c>
      <c r="K67" s="76"/>
      <c r="L67" s="20">
        <f>SUM(I67/J67)</f>
        <v>5.8598545515990779</v>
      </c>
      <c r="M67" s="24">
        <f>SUM(D67/J67)</f>
        <v>23.007742004615896</v>
      </c>
      <c r="N67" s="24">
        <f>SUM(D67/F67)</f>
        <v>5.0609957138147053</v>
      </c>
    </row>
    <row r="68" spans="2:26" x14ac:dyDescent="0.25">
      <c r="B68" s="2">
        <v>41879</v>
      </c>
      <c r="C68">
        <v>10241</v>
      </c>
      <c r="D68" s="19">
        <f>SUM(C68-C67)</f>
        <v>292</v>
      </c>
      <c r="F68">
        <v>59.77</v>
      </c>
      <c r="G68" t="s">
        <v>25</v>
      </c>
      <c r="H68" s="5">
        <v>1.319</v>
      </c>
      <c r="I68" s="3">
        <v>78.84</v>
      </c>
      <c r="J68" s="24">
        <f>SUM(F68/4.54609)</f>
        <v>13.147561970836476</v>
      </c>
      <c r="K68" s="76"/>
      <c r="L68" s="20">
        <f>SUM(I68/J68)</f>
        <v>5.9965490312865999</v>
      </c>
      <c r="M68" s="24">
        <f>SUM(D68/J68)</f>
        <v>22.209440856617036</v>
      </c>
      <c r="N68" s="24">
        <f>SUM(D68/F68)</f>
        <v>4.8853940103730968</v>
      </c>
    </row>
    <row r="69" spans="2:26" x14ac:dyDescent="0.25">
      <c r="B69" s="2">
        <v>41886</v>
      </c>
      <c r="C69">
        <v>10539</v>
      </c>
      <c r="D69" s="19">
        <f>SUM(C69-C68)</f>
        <v>298</v>
      </c>
      <c r="F69" s="21" t="s">
        <v>46</v>
      </c>
      <c r="K69"/>
    </row>
    <row r="70" spans="2:26" x14ac:dyDescent="0.25">
      <c r="E70"/>
      <c r="K70"/>
    </row>
    <row r="71" spans="2:26" x14ac:dyDescent="0.25">
      <c r="B71" s="85"/>
      <c r="C71" s="61"/>
      <c r="D71" s="90">
        <f>SUM(D50:D52,D54:D57,D59:D60,D62:D65,D67:D68,D69)</f>
        <v>4413</v>
      </c>
      <c r="E71" s="61"/>
      <c r="F71" s="91">
        <f>SUM(F48,F50:F52,F54:F57,F59:F60,F62:F65,F67:F68)</f>
        <v>936.55000000000007</v>
      </c>
      <c r="G71" s="61"/>
      <c r="H71" s="63">
        <f>AVERAGE(H46:H47,H50:H52,H54:H57,H59:H60,H62:H65,H67:H68)</f>
        <v>1.3031176470588235</v>
      </c>
      <c r="I71" s="23">
        <f>SUM(I48,I50:I52,I54:I57,I59:I60,I62:I65,I67:I68)</f>
        <v>1219.0900000000001</v>
      </c>
      <c r="J71" s="95">
        <f>SUM(J48,J50:J52,J54:J57,J59:J60,J62:J65,J67:J68)</f>
        <v>206.01219949451064</v>
      </c>
      <c r="K71" s="78"/>
      <c r="L71" s="63">
        <f>AVERAGE(L46:L47,L50:L52,L54:L57,L59:L60,L62:L65,L67:L68)</f>
        <v>5.924277142182107</v>
      </c>
      <c r="M71" s="60">
        <f>SUM(D71/J71)</f>
        <v>21.421061523677331</v>
      </c>
      <c r="N71" s="60">
        <f>SUM(D71/F71)</f>
        <v>4.711974801131813</v>
      </c>
      <c r="O71" s="21"/>
      <c r="P71" s="21"/>
      <c r="Q71" s="21"/>
    </row>
    <row r="72" spans="2:26" x14ac:dyDescent="0.25">
      <c r="B72" s="21"/>
      <c r="C72" s="21"/>
      <c r="D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2:26" x14ac:dyDescent="0.25">
      <c r="B73" s="21"/>
      <c r="C73" s="21"/>
      <c r="D73" s="21"/>
      <c r="F73" s="21"/>
      <c r="G73" s="21"/>
      <c r="H73" s="21"/>
      <c r="I73" s="21"/>
      <c r="J73" s="21"/>
      <c r="K73" s="96"/>
      <c r="L73" s="97"/>
      <c r="M73" s="97"/>
      <c r="N73" s="97"/>
      <c r="O73" s="97"/>
      <c r="P73" s="97"/>
      <c r="Q73" s="97"/>
      <c r="R73" s="97"/>
      <c r="S73" s="98"/>
    </row>
    <row r="74" spans="2:26" x14ac:dyDescent="0.25">
      <c r="B74" s="21"/>
      <c r="C74" s="21"/>
      <c r="D74" t="s">
        <v>50</v>
      </c>
      <c r="F74" s="23">
        <f>SUM(H71)</f>
        <v>1.3031176470588235</v>
      </c>
      <c r="G74" s="21"/>
      <c r="I74" s="21"/>
      <c r="J74" s="21"/>
      <c r="K74" s="99"/>
      <c r="L74" s="100" t="s">
        <v>52</v>
      </c>
      <c r="M74" s="13"/>
      <c r="N74" s="13"/>
      <c r="O74" s="61"/>
      <c r="P74" s="13"/>
      <c r="Q74" s="61"/>
      <c r="R74" s="13"/>
      <c r="S74" s="101"/>
    </row>
    <row r="75" spans="2:26" x14ac:dyDescent="0.25">
      <c r="B75" s="21"/>
      <c r="C75" s="21"/>
      <c r="D75" t="s">
        <v>51</v>
      </c>
      <c r="F75" s="23">
        <f>SUM(L71)</f>
        <v>5.924277142182107</v>
      </c>
      <c r="G75" s="21"/>
      <c r="H75" s="61"/>
      <c r="I75" s="61"/>
      <c r="J75" s="87"/>
      <c r="K75" s="99"/>
      <c r="L75" s="13"/>
      <c r="M75" s="13"/>
      <c r="N75" s="13"/>
      <c r="O75" s="61"/>
      <c r="P75" s="13" t="s">
        <v>50</v>
      </c>
      <c r="Q75" s="61"/>
      <c r="R75" s="63">
        <f>AVERAGE(H8:H10,H12:H14,H17:H19,H21:H23,H25:H26,H29:H30,H46:H47,H50:H52,H54:H57,H59:H60,H62:H65,H67:H68)</f>
        <v>1.3344545454545453</v>
      </c>
      <c r="S75" s="101"/>
    </row>
    <row r="76" spans="2:26" x14ac:dyDescent="0.25">
      <c r="B76" s="21"/>
      <c r="C76" s="21"/>
      <c r="D76" s="21" t="s">
        <v>48</v>
      </c>
      <c r="F76" s="95">
        <f>SUM(M71)</f>
        <v>21.421061523677331</v>
      </c>
      <c r="G76" s="21"/>
      <c r="K76" s="99"/>
      <c r="L76" s="61" t="s">
        <v>53</v>
      </c>
      <c r="M76" s="61"/>
      <c r="N76" s="61">
        <f>SUM(C69-C8)</f>
        <v>8397</v>
      </c>
      <c r="O76" s="61"/>
      <c r="P76" s="13" t="s">
        <v>51</v>
      </c>
      <c r="Q76" s="61"/>
      <c r="R76" s="63">
        <f>AVERAGE(L8:L10,L12:L14,L17:L19,L21:L23,L25:L26,L29:L30,L46:L47,L50:L52,L54:L57,L59:L60,L62:L65,L67:L68)</f>
        <v>6.0666054920570023</v>
      </c>
      <c r="S76" s="101"/>
    </row>
    <row r="77" spans="2:26" x14ac:dyDescent="0.25">
      <c r="B77" s="21"/>
      <c r="C77" s="21"/>
      <c r="D77" s="21" t="s">
        <v>49</v>
      </c>
      <c r="F77" s="95">
        <f>SUM(N71)</f>
        <v>4.711974801131813</v>
      </c>
      <c r="G77" s="21"/>
      <c r="K77" s="99"/>
      <c r="L77" s="61" t="s">
        <v>54</v>
      </c>
      <c r="M77" s="61"/>
      <c r="N77" s="86">
        <f>SUM(J8:J10,J15,J17:J19,J21:J23,J27,J29:J30,J48,J50:J52,J54:J57,J59:J60,J62:J65,J67:J68)</f>
        <v>379.69551856650435</v>
      </c>
      <c r="O77" s="61"/>
      <c r="P77" s="61" t="s">
        <v>48</v>
      </c>
      <c r="Q77" s="61"/>
      <c r="R77" s="102">
        <f>SUM(N76/N77)</f>
        <v>22.115088510135394</v>
      </c>
      <c r="S77" s="101"/>
    </row>
    <row r="78" spans="2:26" x14ac:dyDescent="0.25">
      <c r="B78" s="21"/>
      <c r="C78" s="21"/>
      <c r="D78" s="21" t="s">
        <v>47</v>
      </c>
      <c r="F78" s="111">
        <f>SUM(I71/D71)</f>
        <v>0.27624971674597781</v>
      </c>
      <c r="G78" s="21"/>
      <c r="K78" s="99"/>
      <c r="L78" s="61" t="s">
        <v>55</v>
      </c>
      <c r="M78" s="61"/>
      <c r="N78" s="86">
        <f>SUM(F8:F10,F15,F17:F19,F21:F23,F27,F29:F30,F48,F50:F52,F54:F57,F59:F60,F62:F65,F67:F68)</f>
        <v>1726.1299999999999</v>
      </c>
      <c r="O78" s="61"/>
      <c r="P78" s="61" t="s">
        <v>49</v>
      </c>
      <c r="Q78" s="61"/>
      <c r="R78" s="102">
        <f>SUM(N76/N78)</f>
        <v>4.8646393956422749</v>
      </c>
      <c r="S78" s="101"/>
    </row>
    <row r="79" spans="2:26" x14ac:dyDescent="0.25">
      <c r="B79" s="21"/>
      <c r="C79" s="21"/>
      <c r="D79" s="21"/>
      <c r="F79" s="21"/>
      <c r="G79" s="21"/>
      <c r="K79" s="99"/>
      <c r="L79" s="61" t="s">
        <v>56</v>
      </c>
      <c r="M79" s="61"/>
      <c r="N79" s="63">
        <f>SUM(I8:I10,I15,I17:I19,I21:I23,I27,I29:I30,I48,I50:I52,I54:I57,I59:I60,I62:I65,I67:I68)</f>
        <v>2298.58</v>
      </c>
      <c r="O79" s="61"/>
      <c r="P79" s="61" t="s">
        <v>47</v>
      </c>
      <c r="Q79" s="61"/>
      <c r="R79" s="63">
        <f>SUM(N79/N76)</f>
        <v>0.27373823984756462</v>
      </c>
      <c r="S79" s="101"/>
    </row>
    <row r="80" spans="2:26" x14ac:dyDescent="0.25">
      <c r="B80" s="61"/>
      <c r="C80" s="61"/>
      <c r="D80" s="61"/>
      <c r="E80" s="61"/>
      <c r="F80" s="61"/>
      <c r="G80" s="61"/>
      <c r="K80" s="103"/>
      <c r="L80" s="104"/>
      <c r="M80" s="104"/>
      <c r="N80" s="104"/>
      <c r="O80" s="104"/>
      <c r="P80" s="104"/>
      <c r="Q80" s="104"/>
      <c r="R80" s="105"/>
      <c r="S80" s="106"/>
      <c r="T80" s="21"/>
      <c r="U80" s="21"/>
      <c r="V80" s="21"/>
      <c r="W80" s="21"/>
      <c r="X80" s="21"/>
      <c r="Y80" s="21"/>
      <c r="Z80" s="21"/>
    </row>
    <row r="81" spans="2:26" x14ac:dyDescent="0.25">
      <c r="B81" s="85"/>
      <c r="C81" s="61"/>
      <c r="D81" s="61"/>
      <c r="E81" s="61"/>
      <c r="F81" s="61"/>
      <c r="G81" s="61"/>
      <c r="H81" s="89"/>
      <c r="L81" s="63"/>
      <c r="M81" s="86"/>
      <c r="N81" s="86"/>
      <c r="T81" s="21"/>
      <c r="U81" s="21"/>
      <c r="V81" s="21"/>
      <c r="W81" s="21"/>
      <c r="X81" s="21"/>
      <c r="Y81" s="21"/>
      <c r="Z81" s="21"/>
    </row>
    <row r="82" spans="2:26" x14ac:dyDescent="0.25">
      <c r="B82" s="85"/>
      <c r="C82" s="61"/>
      <c r="D82" s="61"/>
      <c r="E82" s="61"/>
      <c r="F82" s="61"/>
      <c r="G82" s="61"/>
      <c r="H82" s="89"/>
      <c r="L82" s="63"/>
      <c r="M82" s="86"/>
      <c r="N82" s="86"/>
      <c r="T82" s="21"/>
      <c r="U82" s="21"/>
      <c r="V82" s="21"/>
      <c r="W82" s="21"/>
      <c r="X82" s="21"/>
      <c r="Y82" s="21"/>
      <c r="Z82" s="21"/>
    </row>
    <row r="84" spans="2:26" x14ac:dyDescent="0.25">
      <c r="B84" s="1" t="s">
        <v>0</v>
      </c>
    </row>
    <row r="85" spans="2:26" x14ac:dyDescent="0.25">
      <c r="L85" s="6"/>
    </row>
  </sheetData>
  <mergeCells count="3">
    <mergeCell ref="P60:R61"/>
    <mergeCell ref="P46:S47"/>
    <mergeCell ref="G2:P3"/>
  </mergeCells>
  <hyperlinks>
    <hyperlink ref="B84" r:id="rId1" location="q=litres+to+gallons" xr:uid="{00000000-0004-0000-0100-000000000000}"/>
  </hyperlinks>
  <pageMargins left="0.25" right="0.25" top="0.75" bottom="0.75" header="0.3" footer="0.3"/>
  <pageSetup paperSize="9" scale="54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J85"/>
  <sheetViews>
    <sheetView zoomScaleNormal="100" workbookViewId="0">
      <selection activeCell="G2" sqref="G2:Q2"/>
    </sheetView>
  </sheetViews>
  <sheetFormatPr defaultRowHeight="15" x14ac:dyDescent="0.25"/>
  <cols>
    <col min="2" max="2" width="10.7109375" bestFit="1" customWidth="1"/>
    <col min="3" max="3" width="17.140625" customWidth="1"/>
    <col min="4" max="4" width="12.42578125" customWidth="1"/>
    <col min="5" max="5" width="3.5703125" style="21" customWidth="1"/>
    <col min="6" max="6" width="11.28515625" customWidth="1"/>
    <col min="7" max="7" width="16.28515625" customWidth="1"/>
    <col min="8" max="8" width="12.42578125" customWidth="1"/>
    <col min="9" max="9" width="13.5703125" customWidth="1"/>
    <col min="11" max="11" width="4" style="74" customWidth="1"/>
    <col min="12" max="12" width="11.28515625" customWidth="1"/>
    <col min="16" max="16" width="12.5703125" customWidth="1"/>
    <col min="19" max="19" width="6" customWidth="1"/>
    <col min="20" max="20" width="4.42578125" customWidth="1"/>
    <col min="21" max="21" width="12.7109375" customWidth="1"/>
    <col min="22" max="22" width="16.7109375" customWidth="1"/>
    <col min="26" max="26" width="18.28515625" customWidth="1"/>
  </cols>
  <sheetData>
    <row r="2" spans="1:19" ht="18.75" x14ac:dyDescent="0.3">
      <c r="B2" s="108" t="s">
        <v>10</v>
      </c>
      <c r="C2" s="108"/>
      <c r="G2" s="70" t="s">
        <v>59</v>
      </c>
      <c r="Q2" s="115"/>
    </row>
    <row r="4" spans="1:19" x14ac:dyDescent="0.25">
      <c r="B4" s="107" t="s">
        <v>57</v>
      </c>
      <c r="C4" s="67"/>
    </row>
    <row r="5" spans="1:19" s="21" customFormat="1" x14ac:dyDescent="0.25">
      <c r="B5" s="110"/>
      <c r="K5" s="74"/>
    </row>
    <row r="6" spans="1:19" s="4" customFormat="1" x14ac:dyDescent="0.25">
      <c r="B6" s="7" t="s">
        <v>7</v>
      </c>
      <c r="C6" s="7" t="s">
        <v>11</v>
      </c>
      <c r="D6" s="4" t="s">
        <v>1</v>
      </c>
      <c r="E6" s="72"/>
      <c r="F6" s="7" t="s">
        <v>18</v>
      </c>
      <c r="G6" s="7" t="s">
        <v>2</v>
      </c>
      <c r="H6" s="7" t="s">
        <v>5</v>
      </c>
      <c r="I6" s="7" t="s">
        <v>4</v>
      </c>
      <c r="J6" s="4" t="s">
        <v>3</v>
      </c>
      <c r="K6" s="74"/>
      <c r="L6" s="4" t="s">
        <v>6</v>
      </c>
      <c r="M6" s="4" t="s">
        <v>8</v>
      </c>
      <c r="N6" s="4" t="s">
        <v>9</v>
      </c>
    </row>
    <row r="7" spans="1:19" s="4" customFormat="1" x14ac:dyDescent="0.25">
      <c r="B7" s="7"/>
      <c r="C7" s="7"/>
      <c r="E7" s="72"/>
      <c r="F7" s="7"/>
      <c r="G7" s="7"/>
      <c r="H7" s="7"/>
      <c r="I7" s="7"/>
      <c r="K7" s="74"/>
    </row>
    <row r="8" spans="1:19" x14ac:dyDescent="0.25">
      <c r="B8" s="68">
        <v>41591</v>
      </c>
      <c r="C8">
        <v>2142</v>
      </c>
      <c r="D8" s="19" t="s">
        <v>15</v>
      </c>
      <c r="F8">
        <v>59.56</v>
      </c>
      <c r="G8" t="s">
        <v>12</v>
      </c>
      <c r="H8" s="5">
        <v>1.379</v>
      </c>
      <c r="I8" s="3">
        <f>SUM(H8*F8)</f>
        <v>82.133240000000001</v>
      </c>
      <c r="J8" s="24">
        <f>SUM(F8/4.54609)</f>
        <v>13.101368428693668</v>
      </c>
      <c r="K8" s="76"/>
      <c r="L8" s="20">
        <f>SUM(I8/J8)</f>
        <v>6.2690581100000005</v>
      </c>
      <c r="M8" s="39" t="s">
        <v>15</v>
      </c>
      <c r="N8" s="39" t="s">
        <v>15</v>
      </c>
      <c r="P8" s="67" t="s">
        <v>30</v>
      </c>
      <c r="Q8" s="67"/>
      <c r="R8" s="67"/>
      <c r="S8" s="67"/>
    </row>
    <row r="9" spans="1:19" x14ac:dyDescent="0.25">
      <c r="A9" s="71"/>
      <c r="B9" s="2">
        <v>41599</v>
      </c>
      <c r="C9">
        <v>2434</v>
      </c>
      <c r="D9" s="19">
        <f>SUM(C9-C8)</f>
        <v>292</v>
      </c>
      <c r="E9" s="74"/>
      <c r="F9">
        <v>59.07</v>
      </c>
      <c r="G9" t="s">
        <v>14</v>
      </c>
      <c r="H9" s="5">
        <v>1.379</v>
      </c>
      <c r="I9" s="3">
        <f>SUM(H9*F9)</f>
        <v>81.457530000000006</v>
      </c>
      <c r="J9" s="24">
        <f>SUM(F9/4.54609)</f>
        <v>12.993583497027114</v>
      </c>
      <c r="K9" s="76"/>
      <c r="L9" s="20">
        <f>SUM(I9/J9)</f>
        <v>6.2690581100000013</v>
      </c>
      <c r="M9" s="24">
        <f>SUM(D9/J9)</f>
        <v>22.472630438462843</v>
      </c>
      <c r="N9" s="24">
        <f>SUM(D9/F9)</f>
        <v>4.9432876248518705</v>
      </c>
    </row>
    <row r="10" spans="1:19" x14ac:dyDescent="0.25">
      <c r="B10" s="2">
        <v>41606</v>
      </c>
      <c r="C10">
        <v>2708</v>
      </c>
      <c r="D10" s="19">
        <f>SUM(C10-C9)</f>
        <v>274</v>
      </c>
      <c r="F10">
        <v>56.76</v>
      </c>
      <c r="G10" t="s">
        <v>13</v>
      </c>
      <c r="H10" s="5">
        <v>1.379</v>
      </c>
      <c r="I10" s="3">
        <f>SUM(H10*F10)</f>
        <v>78.272040000000004</v>
      </c>
      <c r="J10" s="24">
        <f>SUM(F10/4.54609)</f>
        <v>12.485454533456222</v>
      </c>
      <c r="K10" s="76"/>
      <c r="L10" s="20">
        <f>SUM(I10/J10)</f>
        <v>6.2690581100000005</v>
      </c>
      <c r="M10" s="24">
        <f>SUM(D10/J10)</f>
        <v>21.945536645525017</v>
      </c>
      <c r="N10" s="24">
        <f>SUM(D10/F10)</f>
        <v>4.827343199436223</v>
      </c>
    </row>
    <row r="11" spans="1:19" ht="15.75" thickBot="1" x14ac:dyDescent="0.3">
      <c r="B11" s="2"/>
      <c r="H11" s="5"/>
      <c r="I11" s="3"/>
      <c r="J11" s="6"/>
      <c r="K11" s="76"/>
      <c r="L11" s="3"/>
    </row>
    <row r="12" spans="1:19" x14ac:dyDescent="0.25">
      <c r="B12" s="8">
        <v>41618</v>
      </c>
      <c r="C12" s="9">
        <v>3017</v>
      </c>
      <c r="D12" s="32">
        <f>SUM(C12-C10)</f>
        <v>309</v>
      </c>
      <c r="E12" s="44"/>
      <c r="F12" s="9">
        <v>15.75</v>
      </c>
      <c r="G12" s="92" t="s">
        <v>16</v>
      </c>
      <c r="H12" s="114">
        <v>1.379</v>
      </c>
      <c r="I12" s="11">
        <f>SUM(H12*F12)</f>
        <v>21.719249999999999</v>
      </c>
      <c r="J12" s="25">
        <f>SUM(F12/4.54609)</f>
        <v>3.4645156607106324</v>
      </c>
      <c r="K12" s="77"/>
      <c r="L12" s="26">
        <f>SUM(I12/J12)</f>
        <v>6.2690581100000005</v>
      </c>
      <c r="M12" s="35" t="s">
        <v>20</v>
      </c>
      <c r="N12" s="36" t="s">
        <v>20</v>
      </c>
    </row>
    <row r="13" spans="1:19" x14ac:dyDescent="0.25">
      <c r="B13" s="12">
        <v>41618</v>
      </c>
      <c r="C13" s="13">
        <v>3055</v>
      </c>
      <c r="D13" s="33">
        <f>SUM(C13-C12)</f>
        <v>38</v>
      </c>
      <c r="E13" s="61"/>
      <c r="F13" s="13">
        <v>24.39</v>
      </c>
      <c r="G13" s="13" t="s">
        <v>12</v>
      </c>
      <c r="H13" s="14">
        <v>1.379</v>
      </c>
      <c r="I13" s="15">
        <f>SUM(H13*F13)</f>
        <v>33.633810000000004</v>
      </c>
      <c r="J13" s="27">
        <f>SUM(F13/4.54609)</f>
        <v>5.3650499660147508</v>
      </c>
      <c r="K13" s="78"/>
      <c r="L13" s="28">
        <f>SUM(I13/J13)</f>
        <v>6.2690581100000013</v>
      </c>
      <c r="M13" s="37" t="s">
        <v>20</v>
      </c>
      <c r="N13" s="38" t="s">
        <v>20</v>
      </c>
    </row>
    <row r="14" spans="1:19" ht="15.75" thickBot="1" x14ac:dyDescent="0.3">
      <c r="B14" s="12">
        <v>41626</v>
      </c>
      <c r="C14" s="13">
        <v>3157</v>
      </c>
      <c r="D14" s="33">
        <f t="shared" ref="D14" si="0">SUM(C14-C13)</f>
        <v>102</v>
      </c>
      <c r="E14" s="61"/>
      <c r="F14" s="13">
        <v>46.38</v>
      </c>
      <c r="G14" s="13" t="s">
        <v>17</v>
      </c>
      <c r="H14" s="14">
        <v>1.379</v>
      </c>
      <c r="I14" s="15">
        <f>SUM(H14*F14)</f>
        <v>63.958020000000005</v>
      </c>
      <c r="J14" s="27">
        <f>SUM(F14/4.54609)</f>
        <v>10.202173736111691</v>
      </c>
      <c r="K14" s="78"/>
      <c r="L14" s="28">
        <f>SUM(I14/J14)</f>
        <v>6.2690581100000013</v>
      </c>
      <c r="M14" s="37" t="s">
        <v>20</v>
      </c>
      <c r="N14" s="38" t="s">
        <v>20</v>
      </c>
    </row>
    <row r="15" spans="1:19" ht="15.75" thickBot="1" x14ac:dyDescent="0.3">
      <c r="B15" s="16" t="s">
        <v>19</v>
      </c>
      <c r="C15" s="17">
        <v>3157</v>
      </c>
      <c r="D15" s="34">
        <f>SUM(C15-C10)</f>
        <v>449</v>
      </c>
      <c r="E15" s="73"/>
      <c r="F15" s="17">
        <f>SUM(F12:F14)</f>
        <v>86.52000000000001</v>
      </c>
      <c r="G15" s="41" t="s">
        <v>20</v>
      </c>
      <c r="H15" s="40" t="s">
        <v>20</v>
      </c>
      <c r="I15" s="18">
        <f>SUM(I12:I14)</f>
        <v>119.31108</v>
      </c>
      <c r="J15" s="29">
        <f>SUM(J12:J14)</f>
        <v>19.031739362837072</v>
      </c>
      <c r="K15" s="79"/>
      <c r="L15" s="30">
        <f>SUM(I15/J15)</f>
        <v>6.2690581100000013</v>
      </c>
      <c r="M15" s="29">
        <f>SUM(D15/J15)</f>
        <v>23.592168400369861</v>
      </c>
      <c r="N15" s="31">
        <f>SUM(D15/F15)</f>
        <v>5.1895515487748494</v>
      </c>
    </row>
    <row r="17" spans="2:18" x14ac:dyDescent="0.25">
      <c r="B17" s="2">
        <v>41646</v>
      </c>
      <c r="C17">
        <v>3427</v>
      </c>
      <c r="D17" s="19">
        <f>SUM(C17-C15)</f>
        <v>270</v>
      </c>
      <c r="F17">
        <v>60.99</v>
      </c>
      <c r="G17" t="s">
        <v>14</v>
      </c>
      <c r="H17" s="5">
        <v>1.379</v>
      </c>
      <c r="I17" s="3">
        <f>SUM(H17*F17)</f>
        <v>84.10521</v>
      </c>
      <c r="J17" s="24">
        <f t="shared" ref="J17:J23" si="1">SUM(F17/4.54609)</f>
        <v>13.415924453761363</v>
      </c>
      <c r="K17" s="76"/>
      <c r="L17" s="20">
        <f t="shared" ref="L17:L23" si="2">SUM(I17/J17)</f>
        <v>6.2690581100000005</v>
      </c>
      <c r="M17" s="24">
        <f t="shared" ref="M17:M23" si="3">SUM(D17/J17)</f>
        <v>20.125336940482047</v>
      </c>
      <c r="N17" s="24">
        <f t="shared" ref="N17:N23" si="4">SUM(D17/F17)</f>
        <v>4.426955238563699</v>
      </c>
    </row>
    <row r="18" spans="2:18" x14ac:dyDescent="0.25">
      <c r="B18" s="2">
        <v>41655</v>
      </c>
      <c r="C18">
        <v>3744</v>
      </c>
      <c r="D18" s="19">
        <f>SUM(C18-C17)</f>
        <v>317</v>
      </c>
      <c r="F18">
        <v>60.69</v>
      </c>
      <c r="G18" t="s">
        <v>14</v>
      </c>
      <c r="H18" s="5">
        <v>1.379</v>
      </c>
      <c r="I18" s="3">
        <f t="shared" ref="I18:I19" si="5">SUM(H18*F18)</f>
        <v>83.691509999999994</v>
      </c>
      <c r="J18" s="24">
        <f t="shared" si="1"/>
        <v>13.349933679271636</v>
      </c>
      <c r="K18" s="76"/>
      <c r="L18" s="20">
        <f t="shared" si="2"/>
        <v>6.2690581100000005</v>
      </c>
      <c r="M18" s="24">
        <f t="shared" si="3"/>
        <v>23.745436315702754</v>
      </c>
      <c r="N18" s="24">
        <f t="shared" si="4"/>
        <v>5.2232657768989954</v>
      </c>
    </row>
    <row r="19" spans="2:18" x14ac:dyDescent="0.25">
      <c r="B19" s="2">
        <v>41661</v>
      </c>
      <c r="C19">
        <v>4049</v>
      </c>
      <c r="D19" s="19">
        <f>SUM(C19-C18)</f>
        <v>305</v>
      </c>
      <c r="F19">
        <v>57.77</v>
      </c>
      <c r="G19" t="s">
        <v>17</v>
      </c>
      <c r="H19" s="5">
        <v>1.379</v>
      </c>
      <c r="I19" s="3">
        <f t="shared" si="5"/>
        <v>79.664830000000009</v>
      </c>
      <c r="J19" s="24">
        <f t="shared" si="1"/>
        <v>12.707623474238302</v>
      </c>
      <c r="K19" s="76"/>
      <c r="L19" s="20">
        <f t="shared" si="2"/>
        <v>6.2690581100000005</v>
      </c>
      <c r="M19" s="24">
        <f t="shared" si="3"/>
        <v>24.00134066124286</v>
      </c>
      <c r="N19" s="24">
        <f t="shared" si="4"/>
        <v>5.2795568634239221</v>
      </c>
    </row>
    <row r="20" spans="2:18" x14ac:dyDescent="0.25">
      <c r="B20" s="2"/>
      <c r="D20" s="19"/>
      <c r="H20" s="5"/>
      <c r="I20" s="3"/>
      <c r="J20" s="24"/>
      <c r="K20" s="76"/>
      <c r="L20" s="20"/>
      <c r="M20" s="24"/>
      <c r="N20" s="24"/>
    </row>
    <row r="21" spans="2:18" x14ac:dyDescent="0.25">
      <c r="B21" s="2">
        <v>41671</v>
      </c>
      <c r="C21">
        <v>4302</v>
      </c>
      <c r="D21" s="19">
        <f>SUM(C21-C19)</f>
        <v>253</v>
      </c>
      <c r="F21">
        <v>50.64</v>
      </c>
      <c r="G21" t="s">
        <v>17</v>
      </c>
      <c r="H21" s="5">
        <v>1.379</v>
      </c>
      <c r="I21" s="3">
        <f>SUM(H21*F21)</f>
        <v>69.832560000000001</v>
      </c>
      <c r="J21" s="24">
        <f t="shared" si="1"/>
        <v>11.139242733865805</v>
      </c>
      <c r="K21" s="76"/>
      <c r="L21" s="20">
        <f t="shared" si="2"/>
        <v>6.2690581100000005</v>
      </c>
      <c r="M21" s="24">
        <f t="shared" si="3"/>
        <v>22.712495458135862</v>
      </c>
      <c r="N21" s="24">
        <f t="shared" si="4"/>
        <v>4.9960505529225907</v>
      </c>
    </row>
    <row r="22" spans="2:18" x14ac:dyDescent="0.25">
      <c r="B22" s="2">
        <v>41679</v>
      </c>
      <c r="C22" s="21">
        <v>4575</v>
      </c>
      <c r="D22" s="19">
        <f>SUM(C22-C21)</f>
        <v>273</v>
      </c>
      <c r="F22" s="21">
        <v>55.74</v>
      </c>
      <c r="G22" s="21" t="s">
        <v>14</v>
      </c>
      <c r="H22" s="22">
        <v>1.379</v>
      </c>
      <c r="I22" s="23">
        <f>SUM(H22*F22)</f>
        <v>76.865459999999999</v>
      </c>
      <c r="J22" s="24">
        <f t="shared" si="1"/>
        <v>12.261085900191153</v>
      </c>
      <c r="K22" s="76"/>
      <c r="L22" s="20">
        <f t="shared" si="2"/>
        <v>6.2690581099999996</v>
      </c>
      <c r="M22" s="24">
        <f t="shared" si="3"/>
        <v>22.265564585575888</v>
      </c>
      <c r="N22" s="24">
        <f t="shared" si="4"/>
        <v>4.8977395048439183</v>
      </c>
    </row>
    <row r="23" spans="2:18" x14ac:dyDescent="0.25">
      <c r="B23" s="2">
        <v>41689</v>
      </c>
      <c r="C23" s="21">
        <v>4852</v>
      </c>
      <c r="D23" s="19">
        <f>SUM(C23-C22)</f>
        <v>277</v>
      </c>
      <c r="F23" s="21">
        <v>57.59</v>
      </c>
      <c r="G23" s="21" t="s">
        <v>17</v>
      </c>
      <c r="H23" s="42">
        <v>1.379</v>
      </c>
      <c r="I23" s="23">
        <f>SUM(H23*F23)</f>
        <v>79.416610000000006</v>
      </c>
      <c r="J23" s="24">
        <f t="shared" si="1"/>
        <v>12.668029009544465</v>
      </c>
      <c r="K23" s="76"/>
      <c r="L23" s="20">
        <f t="shared" si="2"/>
        <v>6.2690581100000005</v>
      </c>
      <c r="M23" s="24">
        <f t="shared" si="3"/>
        <v>21.866069282861609</v>
      </c>
      <c r="N23" s="24">
        <f t="shared" si="4"/>
        <v>4.8098628234068412</v>
      </c>
    </row>
    <row r="24" spans="2:18" ht="15.75" thickBot="1" x14ac:dyDescent="0.3">
      <c r="B24" s="2"/>
      <c r="C24" s="21"/>
      <c r="D24" s="19"/>
      <c r="F24" s="21"/>
      <c r="G24" s="21"/>
      <c r="H24" s="42"/>
      <c r="I24" s="23"/>
      <c r="J24" s="24"/>
      <c r="K24" s="76"/>
      <c r="L24" s="20"/>
      <c r="M24" s="24"/>
      <c r="N24" s="24"/>
    </row>
    <row r="25" spans="2:18" x14ac:dyDescent="0.25">
      <c r="B25" s="8">
        <v>41698</v>
      </c>
      <c r="C25" s="44">
        <v>5136</v>
      </c>
      <c r="D25" s="32">
        <f>SUM(C25-C23)</f>
        <v>284</v>
      </c>
      <c r="E25" s="44"/>
      <c r="F25" s="44">
        <v>15.61</v>
      </c>
      <c r="G25" s="92" t="s">
        <v>25</v>
      </c>
      <c r="H25" s="114">
        <v>1.379</v>
      </c>
      <c r="I25" s="46">
        <f>SUM(H25*F25)</f>
        <v>21.52619</v>
      </c>
      <c r="J25" s="25">
        <f t="shared" ref="J25:J26" si="6">SUM(F25/4.54609)</f>
        <v>3.4337199659487601</v>
      </c>
      <c r="K25" s="77"/>
      <c r="L25" s="26">
        <f t="shared" ref="L25:L26" si="7">SUM(I25/J25)</f>
        <v>6.2690581100000005</v>
      </c>
      <c r="M25" s="35" t="s">
        <v>20</v>
      </c>
      <c r="N25" s="36" t="s">
        <v>20</v>
      </c>
      <c r="P25" s="64" t="s">
        <v>27</v>
      </c>
      <c r="Q25" s="5">
        <v>1.5589999999999999</v>
      </c>
      <c r="R25" s="4" t="s">
        <v>28</v>
      </c>
    </row>
    <row r="26" spans="2:18" ht="15.75" thickBot="1" x14ac:dyDescent="0.3">
      <c r="B26" s="47">
        <v>41699</v>
      </c>
      <c r="C26" s="48">
        <v>5212</v>
      </c>
      <c r="D26" s="49">
        <f>SUM(C26-C25)</f>
        <v>76</v>
      </c>
      <c r="E26" s="48"/>
      <c r="F26" s="48">
        <v>56.35</v>
      </c>
      <c r="G26" s="48" t="s">
        <v>14</v>
      </c>
      <c r="H26" s="50">
        <v>1.379</v>
      </c>
      <c r="I26" s="51">
        <f>SUM(H26*F26)</f>
        <v>77.706649999999996</v>
      </c>
      <c r="J26" s="52">
        <f t="shared" si="6"/>
        <v>12.395267141653596</v>
      </c>
      <c r="K26" s="80"/>
      <c r="L26" s="53">
        <f t="shared" si="7"/>
        <v>6.2690581100000005</v>
      </c>
      <c r="M26" s="55" t="s">
        <v>20</v>
      </c>
      <c r="N26" s="56" t="s">
        <v>20</v>
      </c>
    </row>
    <row r="27" spans="2:18" ht="15.75" thickBot="1" x14ac:dyDescent="0.3">
      <c r="B27" s="16" t="s">
        <v>19</v>
      </c>
      <c r="C27" s="17">
        <v>5212</v>
      </c>
      <c r="D27" s="34">
        <f>SUM(C27-C23)</f>
        <v>360</v>
      </c>
      <c r="E27" s="73"/>
      <c r="F27" s="17">
        <f>SUM(F25:F26)</f>
        <v>71.960000000000008</v>
      </c>
      <c r="G27" s="57" t="s">
        <v>20</v>
      </c>
      <c r="H27" s="57" t="s">
        <v>20</v>
      </c>
      <c r="I27" s="18">
        <f>SUM(I25:I26)</f>
        <v>99.232839999999996</v>
      </c>
      <c r="J27" s="58">
        <f>SUM(J25:J26)</f>
        <v>15.828987107602355</v>
      </c>
      <c r="K27" s="81"/>
      <c r="L27" s="53">
        <f>SUM(I27/J27)</f>
        <v>6.2690581100000005</v>
      </c>
      <c r="M27" s="52">
        <f>SUM(D27/J27)</f>
        <v>22.743085047248474</v>
      </c>
      <c r="N27" s="54">
        <f>SUM(D27/F27)</f>
        <v>5.0027793218454688</v>
      </c>
    </row>
    <row r="29" spans="2:18" x14ac:dyDescent="0.25">
      <c r="B29" s="2">
        <v>41709</v>
      </c>
      <c r="C29">
        <v>5463</v>
      </c>
      <c r="D29" s="19">
        <f>SUM(C29-C27)</f>
        <v>251</v>
      </c>
      <c r="F29" s="6">
        <v>53.4</v>
      </c>
      <c r="G29" t="s">
        <v>14</v>
      </c>
      <c r="H29" s="5">
        <v>1.379</v>
      </c>
      <c r="I29" s="3">
        <f>SUM(H29*F29)</f>
        <v>73.638599999999997</v>
      </c>
      <c r="J29" s="24">
        <f t="shared" ref="J29:J30" si="8">SUM(F29/4.54609)</f>
        <v>11.746357859171287</v>
      </c>
      <c r="K29" s="76"/>
      <c r="L29" s="20">
        <f t="shared" ref="L29:L30" si="9">SUM(I29/J29)</f>
        <v>6.2690581100000005</v>
      </c>
      <c r="M29" s="24">
        <f t="shared" ref="M29:M30" si="10">SUM(D29/J29)</f>
        <v>21.368325655430713</v>
      </c>
      <c r="N29" s="24">
        <f t="shared" ref="N29:N30" si="11">SUM(D29/F29)</f>
        <v>4.7003745318352061</v>
      </c>
    </row>
    <row r="30" spans="2:18" x14ac:dyDescent="0.25">
      <c r="B30" s="2">
        <v>41716</v>
      </c>
      <c r="C30">
        <v>5745</v>
      </c>
      <c r="D30" s="19">
        <f>SUM(C30-C29)</f>
        <v>282</v>
      </c>
      <c r="F30">
        <v>58.89</v>
      </c>
      <c r="G30" t="s">
        <v>17</v>
      </c>
      <c r="H30" s="5">
        <v>1.379</v>
      </c>
      <c r="I30" s="3">
        <f>SUM(H30*F30)</f>
        <v>81.209310000000002</v>
      </c>
      <c r="J30" s="24">
        <f t="shared" si="8"/>
        <v>12.953989032333279</v>
      </c>
      <c r="K30" s="76"/>
      <c r="L30" s="20">
        <f t="shared" si="9"/>
        <v>6.2690581100000005</v>
      </c>
      <c r="M30" s="24">
        <f t="shared" si="10"/>
        <v>21.769356087620988</v>
      </c>
      <c r="N30" s="24">
        <f t="shared" si="11"/>
        <v>4.788588894549159</v>
      </c>
    </row>
    <row r="31" spans="2:18" x14ac:dyDescent="0.25">
      <c r="B31" s="59">
        <v>41729</v>
      </c>
      <c r="C31" s="21">
        <v>6126</v>
      </c>
      <c r="D31" s="19">
        <f>SUM(C31-C30)</f>
        <v>381</v>
      </c>
      <c r="F31" s="21" t="s">
        <v>46</v>
      </c>
      <c r="G31" s="21"/>
      <c r="H31" s="22"/>
      <c r="I31" s="23"/>
      <c r="J31" s="60"/>
      <c r="K31" s="76"/>
      <c r="L31" s="23"/>
      <c r="M31" s="60"/>
      <c r="N31" s="60"/>
    </row>
    <row r="32" spans="2:18" x14ac:dyDescent="0.25">
      <c r="B32" s="59"/>
      <c r="C32" s="21"/>
      <c r="D32" s="21"/>
      <c r="F32" s="21"/>
      <c r="G32" s="21"/>
      <c r="H32" s="22"/>
      <c r="I32" s="23"/>
      <c r="J32" s="60"/>
      <c r="K32" s="76"/>
      <c r="L32" s="23"/>
      <c r="M32" s="60"/>
      <c r="N32" s="60"/>
    </row>
    <row r="33" spans="2:36" x14ac:dyDescent="0.25">
      <c r="B33" s="85"/>
      <c r="C33" s="61"/>
      <c r="D33" s="90">
        <f>SUM(D9:D10,D15,D17:D19,D21:D23,D27,D29:D30,D31)</f>
        <v>3984</v>
      </c>
      <c r="E33" s="61"/>
      <c r="F33" s="91">
        <f>SUM(F8:F10,F15,F17:F19,F21:F23,F27,F29:F30)</f>
        <v>789.57999999999993</v>
      </c>
      <c r="G33" s="61"/>
      <c r="H33" s="89">
        <f>AVERAGE(H8:H10,H12:H14,H17:H19,H21:H23,H25:H26,H29:H30)</f>
        <v>1.3790000000000002</v>
      </c>
      <c r="I33" s="23">
        <f>SUM(I9:I10,I15,I17:I19,I21:I23,I27,I29:I30,I8)</f>
        <v>1088.8308199999999</v>
      </c>
      <c r="J33" s="86">
        <f>SUM(J8:J10,J15,J17:J19,J21:J23,J27,J29:J30)</f>
        <v>173.68331907199371</v>
      </c>
      <c r="K33" s="78"/>
      <c r="L33" s="63">
        <f>AVERAGE(L8:L10,L12:L14,L17:L19,L21:L23,L25:L26,L29:L30)</f>
        <v>6.2690581100000022</v>
      </c>
      <c r="M33" s="60">
        <f>SUM(D33/J33)</f>
        <v>22.938299551660378</v>
      </c>
      <c r="N33" s="60">
        <f>SUM(D33/F33)</f>
        <v>5.045720509638036</v>
      </c>
      <c r="T33" s="21"/>
    </row>
    <row r="34" spans="2:36" x14ac:dyDescent="0.25">
      <c r="B34" s="85"/>
      <c r="C34" s="61"/>
      <c r="D34" s="61"/>
      <c r="E34" s="61"/>
      <c r="F34" s="61"/>
      <c r="G34" s="61"/>
      <c r="H34" s="62"/>
      <c r="T34" s="21"/>
    </row>
    <row r="35" spans="2:36" x14ac:dyDescent="0.25">
      <c r="B35" s="85"/>
      <c r="C35" s="61"/>
      <c r="D35" s="61"/>
      <c r="E35" s="87"/>
      <c r="F35" s="61"/>
      <c r="G35" s="88"/>
      <c r="H35" s="88"/>
      <c r="T35" s="21"/>
    </row>
    <row r="36" spans="2:36" x14ac:dyDescent="0.25">
      <c r="B36" s="61"/>
      <c r="C36" s="61"/>
      <c r="D36" t="s">
        <v>50</v>
      </c>
      <c r="F36" s="89">
        <f>SUM(H33)</f>
        <v>1.3790000000000002</v>
      </c>
      <c r="G36" s="61"/>
      <c r="H36" s="61"/>
      <c r="T36" s="21"/>
    </row>
    <row r="37" spans="2:36" x14ac:dyDescent="0.25">
      <c r="B37" s="85"/>
      <c r="C37" s="61"/>
      <c r="D37" t="s">
        <v>51</v>
      </c>
      <c r="F37" s="23">
        <f>SUM(L33)</f>
        <v>6.2690581100000022</v>
      </c>
      <c r="G37" s="61"/>
      <c r="H37" s="89"/>
      <c r="T37" s="21"/>
    </row>
    <row r="38" spans="2:36" x14ac:dyDescent="0.25">
      <c r="B38" s="85"/>
      <c r="C38" s="61"/>
      <c r="D38" s="21" t="s">
        <v>48</v>
      </c>
      <c r="F38" s="95">
        <f>SUM(M33)</f>
        <v>22.938299551660378</v>
      </c>
      <c r="G38" s="61"/>
      <c r="H38" s="89"/>
      <c r="I38" s="63"/>
      <c r="J38" s="86"/>
      <c r="K38" s="78"/>
      <c r="L38" s="63"/>
      <c r="M38" s="86"/>
      <c r="N38" s="86"/>
      <c r="T38" s="21"/>
    </row>
    <row r="39" spans="2:36" x14ac:dyDescent="0.25">
      <c r="B39" s="85"/>
      <c r="C39" s="61"/>
      <c r="D39" s="21" t="s">
        <v>49</v>
      </c>
      <c r="F39" s="95">
        <f>SUM(N33)</f>
        <v>5.045720509638036</v>
      </c>
      <c r="G39" s="61"/>
      <c r="H39" s="89"/>
      <c r="I39" s="93"/>
      <c r="J39" s="61"/>
      <c r="K39" s="61"/>
      <c r="L39" s="61"/>
      <c r="M39" s="61"/>
      <c r="N39" s="86"/>
      <c r="T39" s="21"/>
    </row>
    <row r="40" spans="2:36" x14ac:dyDescent="0.25">
      <c r="B40" s="61"/>
      <c r="C40" s="61"/>
      <c r="D40" s="21" t="s">
        <v>47</v>
      </c>
      <c r="F40" s="111">
        <f>SUM(I33/D33)</f>
        <v>0.27330090863453815</v>
      </c>
      <c r="G40" s="61"/>
      <c r="H40" s="61"/>
      <c r="I40" s="61"/>
      <c r="J40" s="61"/>
      <c r="K40" s="61"/>
      <c r="L40" s="94"/>
      <c r="M40" s="61"/>
      <c r="N40" s="61"/>
      <c r="T40" s="21"/>
    </row>
    <row r="41" spans="2:36" x14ac:dyDescent="0.25">
      <c r="B41" s="85"/>
      <c r="C41" s="61"/>
      <c r="D41" s="61"/>
      <c r="E41" s="61"/>
      <c r="F41" s="61"/>
      <c r="G41" s="61"/>
      <c r="H41" s="89"/>
      <c r="I41" s="61"/>
      <c r="J41" s="86"/>
      <c r="K41" s="61"/>
      <c r="L41" s="94"/>
      <c r="M41" s="61"/>
      <c r="N41" s="86"/>
      <c r="T41" s="21"/>
    </row>
    <row r="42" spans="2:36" x14ac:dyDescent="0.25">
      <c r="B42" s="109" t="s">
        <v>58</v>
      </c>
      <c r="C42" s="109"/>
      <c r="E42"/>
      <c r="K42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2:36" x14ac:dyDescent="0.25">
      <c r="B43" s="110"/>
      <c r="C43" s="110"/>
      <c r="E43"/>
      <c r="K43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2:36" x14ac:dyDescent="0.25">
      <c r="B44" s="7" t="s">
        <v>7</v>
      </c>
      <c r="C44" s="7" t="s">
        <v>11</v>
      </c>
      <c r="D44" s="4" t="s">
        <v>1</v>
      </c>
      <c r="E44" s="72"/>
      <c r="F44" s="7" t="s">
        <v>18</v>
      </c>
      <c r="G44" s="7" t="s">
        <v>2</v>
      </c>
      <c r="H44" s="7" t="s">
        <v>5</v>
      </c>
      <c r="I44" s="7" t="s">
        <v>4</v>
      </c>
      <c r="J44" s="4" t="s">
        <v>3</v>
      </c>
      <c r="L44" s="4" t="s">
        <v>6</v>
      </c>
      <c r="M44" s="4" t="s">
        <v>8</v>
      </c>
      <c r="N44" s="4" t="s">
        <v>9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2:36" ht="15.75" thickBot="1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2:36" ht="15" customHeight="1" x14ac:dyDescent="0.25">
      <c r="B46" s="65">
        <v>41725</v>
      </c>
      <c r="C46" s="44">
        <v>6035</v>
      </c>
      <c r="D46" s="32">
        <f>SUM(C46-C30)</f>
        <v>290</v>
      </c>
      <c r="E46" s="44"/>
      <c r="F46" s="44">
        <v>19.47</v>
      </c>
      <c r="G46" s="44" t="s">
        <v>26</v>
      </c>
      <c r="H46" s="45">
        <v>1.2989999999999999</v>
      </c>
      <c r="I46" s="46">
        <f>SUM(H46*F46)</f>
        <v>25.291529999999998</v>
      </c>
      <c r="J46" s="25">
        <f t="shared" ref="J46:J47" si="12">SUM(F46/4.54609)</f>
        <v>4.2828012643832389</v>
      </c>
      <c r="K46" s="77"/>
      <c r="L46" s="26">
        <f>SUM(I46/J46)</f>
        <v>5.9053709100000003</v>
      </c>
      <c r="M46" s="35" t="s">
        <v>20</v>
      </c>
      <c r="N46" s="36" t="s">
        <v>20</v>
      </c>
      <c r="P46" s="113" t="s">
        <v>29</v>
      </c>
      <c r="Q46" s="113"/>
      <c r="R46" s="113"/>
      <c r="S46" s="113"/>
      <c r="T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2:36" ht="15.75" thickBot="1" x14ac:dyDescent="0.3">
      <c r="B47" s="12">
        <v>41729</v>
      </c>
      <c r="C47" s="61">
        <v>6126</v>
      </c>
      <c r="D47" s="33">
        <f>SUM(C47-C46)</f>
        <v>91</v>
      </c>
      <c r="E47" s="61"/>
      <c r="F47" s="61">
        <v>57.96</v>
      </c>
      <c r="G47" s="61" t="s">
        <v>25</v>
      </c>
      <c r="H47" s="62">
        <v>1.2989999999999999</v>
      </c>
      <c r="I47" s="63">
        <f>SUM(H47*F47)</f>
        <v>75.290039999999991</v>
      </c>
      <c r="J47" s="52">
        <f t="shared" si="12"/>
        <v>12.749417631415128</v>
      </c>
      <c r="K47" s="80"/>
      <c r="L47" s="53">
        <f t="shared" ref="L47" si="13">SUM(I47/J47)</f>
        <v>5.9053709099999994</v>
      </c>
      <c r="M47" s="55" t="s">
        <v>20</v>
      </c>
      <c r="N47" s="56" t="s">
        <v>20</v>
      </c>
      <c r="P47" s="113"/>
      <c r="Q47" s="113"/>
      <c r="R47" s="113"/>
      <c r="S47" s="113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36" ht="15.75" thickBot="1" x14ac:dyDescent="0.3">
      <c r="B48" s="16"/>
      <c r="C48" s="17">
        <v>6126</v>
      </c>
      <c r="D48" s="34">
        <f>SUM(C48-C30)</f>
        <v>381</v>
      </c>
      <c r="E48" s="75"/>
      <c r="F48" s="17">
        <f>SUM(F46:F47)</f>
        <v>77.430000000000007</v>
      </c>
      <c r="G48" s="57"/>
      <c r="H48" s="57"/>
      <c r="I48" s="18">
        <f>SUM(I46:I47)</f>
        <v>100.58156999999999</v>
      </c>
      <c r="J48" s="58">
        <f>SUM(J46:J47)</f>
        <v>17.032218895798366</v>
      </c>
      <c r="K48" s="81"/>
      <c r="L48" s="53">
        <f>SUM(I48/J48)</f>
        <v>5.9053709099999994</v>
      </c>
      <c r="M48" s="52">
        <f>SUM(D48/J48)</f>
        <v>22.369369624176677</v>
      </c>
      <c r="N48" s="54">
        <f>SUM(D48/F48)</f>
        <v>4.9205734211545904</v>
      </c>
    </row>
    <row r="50" spans="2:18" x14ac:dyDescent="0.25">
      <c r="B50" s="2">
        <v>41736</v>
      </c>
      <c r="C50">
        <v>6369</v>
      </c>
      <c r="D50" s="19">
        <f>SUM(C50-C48)</f>
        <v>243</v>
      </c>
      <c r="F50">
        <v>52.64</v>
      </c>
      <c r="G50" t="s">
        <v>39</v>
      </c>
      <c r="H50" s="5">
        <v>1.2989999999999999</v>
      </c>
      <c r="I50" s="3">
        <f t="shared" ref="I50:I52" si="14">SUM(H50*F50)</f>
        <v>68.379359999999991</v>
      </c>
      <c r="J50" s="24">
        <f>SUM(F50/4.54609)</f>
        <v>11.579181230463981</v>
      </c>
      <c r="K50" s="76"/>
      <c r="L50" s="20">
        <f>SUM(I50/J50)</f>
        <v>5.9053709099999994</v>
      </c>
      <c r="M50" s="24">
        <f>SUM(D50/J50)</f>
        <v>20.98593977963526</v>
      </c>
      <c r="N50" s="24">
        <f t="shared" ref="N50:N52" si="15">SUM(D50/F50)</f>
        <v>4.6162613981762917</v>
      </c>
    </row>
    <row r="51" spans="2:18" x14ac:dyDescent="0.25">
      <c r="B51" s="2">
        <v>41744</v>
      </c>
      <c r="C51">
        <v>6633</v>
      </c>
      <c r="D51" s="19">
        <f>SUM(C51-C50)</f>
        <v>264</v>
      </c>
      <c r="F51">
        <v>57.57</v>
      </c>
      <c r="G51" t="s">
        <v>41</v>
      </c>
      <c r="H51" s="5">
        <v>1.2989999999999999</v>
      </c>
      <c r="I51" s="3">
        <f t="shared" si="14"/>
        <v>74.783429999999996</v>
      </c>
      <c r="J51" s="24">
        <f>SUM(F51/4.54609)</f>
        <v>12.663629624578483</v>
      </c>
      <c r="K51" s="76"/>
      <c r="L51" s="20">
        <f>SUM(I51/J51)</f>
        <v>5.9053709100000003</v>
      </c>
      <c r="M51" s="24">
        <f>SUM(D51/J51)</f>
        <v>20.847103699843668</v>
      </c>
      <c r="N51" s="24">
        <f t="shared" si="15"/>
        <v>4.5857217300677435</v>
      </c>
    </row>
    <row r="52" spans="2:18" x14ac:dyDescent="0.25">
      <c r="B52" s="2">
        <v>41744</v>
      </c>
      <c r="C52">
        <v>6895</v>
      </c>
      <c r="D52" s="19">
        <f>SUM(C52-C51)</f>
        <v>262</v>
      </c>
      <c r="F52">
        <v>52.63</v>
      </c>
      <c r="G52" t="s">
        <v>40</v>
      </c>
      <c r="H52" s="5">
        <v>1.2989999999999999</v>
      </c>
      <c r="I52" s="3">
        <f t="shared" si="14"/>
        <v>68.366370000000003</v>
      </c>
      <c r="J52" s="24">
        <f>SUM(F52/4.54609)</f>
        <v>11.57698153798099</v>
      </c>
      <c r="K52" s="76"/>
      <c r="L52" s="20">
        <f>SUM(I52/J52)</f>
        <v>5.9053709100000003</v>
      </c>
      <c r="M52" s="24">
        <f>SUM(D52/J52)</f>
        <v>22.631114953448606</v>
      </c>
      <c r="N52" s="24">
        <f t="shared" si="15"/>
        <v>4.9781493444803342</v>
      </c>
    </row>
    <row r="54" spans="2:18" x14ac:dyDescent="0.25">
      <c r="B54" s="2">
        <v>41761</v>
      </c>
      <c r="C54">
        <v>7195</v>
      </c>
      <c r="D54" s="19">
        <f>SUM(C54-C52)</f>
        <v>300</v>
      </c>
      <c r="F54">
        <v>60.03</v>
      </c>
      <c r="G54" t="s">
        <v>39</v>
      </c>
      <c r="H54" s="5">
        <v>1.2989999999999999</v>
      </c>
      <c r="I54" s="3">
        <f t="shared" ref="I54:I57" si="16">SUM(H54*F54)</f>
        <v>77.978970000000004</v>
      </c>
      <c r="J54" s="24">
        <f>SUM(F54/4.54609)</f>
        <v>13.204753975394238</v>
      </c>
      <c r="K54" s="76"/>
      <c r="L54" s="20">
        <f>SUM(I54/J54)</f>
        <v>5.9053709100000011</v>
      </c>
      <c r="M54" s="24">
        <f>SUM(D54/J54)</f>
        <v>22.719090454772616</v>
      </c>
      <c r="N54" s="24">
        <f t="shared" ref="N54:N57" si="17">SUM(D54/F54)</f>
        <v>4.9975012493753121</v>
      </c>
    </row>
    <row r="55" spans="2:18" x14ac:dyDescent="0.25">
      <c r="B55" s="2">
        <v>41768</v>
      </c>
      <c r="C55">
        <v>7473</v>
      </c>
      <c r="D55" s="19">
        <f>SUM(C55-C54)</f>
        <v>278</v>
      </c>
      <c r="F55">
        <v>56.59</v>
      </c>
      <c r="G55" t="s">
        <v>25</v>
      </c>
      <c r="H55" s="5">
        <v>1.2989999999999999</v>
      </c>
      <c r="I55" s="3">
        <f t="shared" si="16"/>
        <v>73.510410000000007</v>
      </c>
      <c r="J55" s="24">
        <f>SUM(F55/4.54609)</f>
        <v>12.448059761245377</v>
      </c>
      <c r="K55" s="76"/>
      <c r="L55" s="20">
        <f>SUM(I55/J55)</f>
        <v>5.9053709100000011</v>
      </c>
      <c r="M55" s="24">
        <f>SUM(D55/J55)</f>
        <v>22.332797667432409</v>
      </c>
      <c r="N55" s="24">
        <f t="shared" si="17"/>
        <v>4.912528715320728</v>
      </c>
    </row>
    <row r="56" spans="2:18" x14ac:dyDescent="0.25">
      <c r="B56" s="2">
        <v>41776</v>
      </c>
      <c r="C56">
        <v>7765</v>
      </c>
      <c r="D56" s="19">
        <f>SUM(C56-C55)</f>
        <v>292</v>
      </c>
      <c r="F56">
        <v>57.54</v>
      </c>
      <c r="G56" t="s">
        <v>41</v>
      </c>
      <c r="H56" s="5">
        <v>1.2989999999999999</v>
      </c>
      <c r="I56" s="3">
        <f t="shared" si="16"/>
        <v>74.744459999999989</v>
      </c>
      <c r="J56" s="24">
        <f>SUM(F56/4.54609)</f>
        <v>12.65703054712951</v>
      </c>
      <c r="K56" s="76"/>
      <c r="L56" s="20">
        <f>SUM(I56/J56)</f>
        <v>5.9053709099999994</v>
      </c>
      <c r="M56" s="24">
        <f>SUM(D56/J56)</f>
        <v>23.070182134167538</v>
      </c>
      <c r="N56" s="24">
        <f t="shared" si="17"/>
        <v>5.0747306221758777</v>
      </c>
    </row>
    <row r="57" spans="2:18" x14ac:dyDescent="0.25">
      <c r="B57" s="2">
        <v>41790</v>
      </c>
      <c r="C57">
        <v>7973</v>
      </c>
      <c r="D57" s="19">
        <f>SUM(C57-C56)</f>
        <v>208</v>
      </c>
      <c r="F57">
        <v>49.33</v>
      </c>
      <c r="G57" t="s">
        <v>25</v>
      </c>
      <c r="H57" s="5">
        <v>1.2989999999999999</v>
      </c>
      <c r="I57" s="3">
        <f t="shared" si="16"/>
        <v>64.079669999999993</v>
      </c>
      <c r="J57" s="24">
        <f>SUM(F57/4.54609)</f>
        <v>10.851083018593998</v>
      </c>
      <c r="K57" s="76"/>
      <c r="L57" s="20">
        <f>SUM(I57/J57)</f>
        <v>5.9053709100000003</v>
      </c>
      <c r="M57" s="24">
        <f>SUM(D57/J57)</f>
        <v>19.168593553618493</v>
      </c>
      <c r="N57" s="24">
        <f t="shared" si="17"/>
        <v>4.2165011149401987</v>
      </c>
    </row>
    <row r="59" spans="2:18" x14ac:dyDescent="0.25">
      <c r="B59" s="2">
        <v>41798</v>
      </c>
      <c r="C59">
        <v>8275</v>
      </c>
      <c r="D59" s="19">
        <f>SUM(C59-C57)</f>
        <v>302</v>
      </c>
      <c r="F59">
        <v>59.71</v>
      </c>
      <c r="G59" t="s">
        <v>40</v>
      </c>
      <c r="H59" s="5">
        <v>1.2989999999999999</v>
      </c>
      <c r="I59" s="3">
        <f t="shared" ref="I59:I60" si="18">SUM(H59*F59)</f>
        <v>77.563289999999995</v>
      </c>
      <c r="J59" s="24">
        <f>SUM(F59/4.54609)</f>
        <v>13.134363815938531</v>
      </c>
      <c r="K59" s="76"/>
      <c r="L59" s="20">
        <f>SUM(I59/J59)</f>
        <v>5.9053709099999994</v>
      </c>
      <c r="M59" s="24">
        <f>SUM(D59/J59)</f>
        <v>22.993119745436275</v>
      </c>
      <c r="N59" s="24">
        <f>SUM(D59/F59)</f>
        <v>5.0577792664545305</v>
      </c>
    </row>
    <row r="60" spans="2:18" x14ac:dyDescent="0.25">
      <c r="B60" s="2">
        <v>41811</v>
      </c>
      <c r="C60">
        <v>8511</v>
      </c>
      <c r="D60" s="19">
        <f>SUM(C60-C59)</f>
        <v>236</v>
      </c>
      <c r="F60">
        <v>57.49</v>
      </c>
      <c r="G60" t="s">
        <v>25</v>
      </c>
      <c r="H60" s="5">
        <v>1.2989999999999999</v>
      </c>
      <c r="I60" s="3">
        <f t="shared" si="18"/>
        <v>74.679509999999993</v>
      </c>
      <c r="J60" s="24">
        <f>SUM(F60/4.54609)</f>
        <v>12.646032084714557</v>
      </c>
      <c r="K60" s="76"/>
      <c r="L60" s="20">
        <f>SUM(I60/J60)</f>
        <v>5.9053709099999994</v>
      </c>
      <c r="M60" s="24">
        <f>SUM(D60/J60)</f>
        <v>18.661980170464428</v>
      </c>
      <c r="N60" s="24">
        <f>SUM(D60/F60)</f>
        <v>4.1050617498695425</v>
      </c>
      <c r="P60" s="112" t="s">
        <v>42</v>
      </c>
      <c r="Q60" s="112"/>
      <c r="R60" s="112"/>
    </row>
    <row r="61" spans="2:18" x14ac:dyDescent="0.25">
      <c r="P61" s="112"/>
      <c r="Q61" s="112"/>
      <c r="R61" s="112"/>
    </row>
    <row r="62" spans="2:18" x14ac:dyDescent="0.25">
      <c r="B62" s="2">
        <v>41821</v>
      </c>
      <c r="C62">
        <v>8760</v>
      </c>
      <c r="D62" s="19">
        <f>SUM(C62-C60)</f>
        <v>249</v>
      </c>
      <c r="F62">
        <v>57.2</v>
      </c>
      <c r="G62" t="s">
        <v>25</v>
      </c>
      <c r="H62" s="5">
        <v>1.2989999999999999</v>
      </c>
      <c r="I62" s="3">
        <f t="shared" ref="I62:I65" si="19">SUM(H62*F62)</f>
        <v>74.302800000000005</v>
      </c>
      <c r="J62" s="24">
        <f>SUM(F62/4.54609)</f>
        <v>12.582241002707821</v>
      </c>
      <c r="K62" s="76"/>
      <c r="L62" s="20">
        <f>SUM(I62/J62)</f>
        <v>5.9053709100000003</v>
      </c>
      <c r="M62" s="24">
        <f>SUM(D62/J62)</f>
        <v>19.789797377622378</v>
      </c>
      <c r="N62" s="24">
        <f>SUM(D62/F62)</f>
        <v>4.3531468531468533</v>
      </c>
    </row>
    <row r="63" spans="2:18" x14ac:dyDescent="0.25">
      <c r="B63" s="2">
        <v>41829</v>
      </c>
      <c r="C63">
        <v>9047</v>
      </c>
      <c r="D63" s="19">
        <f>SUM(C63-C62)</f>
        <v>287</v>
      </c>
      <c r="F63">
        <v>57.03</v>
      </c>
      <c r="G63" t="s">
        <v>43</v>
      </c>
      <c r="H63" s="5">
        <v>1.2989999999999999</v>
      </c>
      <c r="I63" s="3">
        <f t="shared" si="19"/>
        <v>74.081969999999998</v>
      </c>
      <c r="J63" s="24">
        <f>SUM(F63/4.54609)</f>
        <v>12.544846230496976</v>
      </c>
      <c r="K63" s="76"/>
      <c r="L63" s="20">
        <f>SUM(I63/J63)</f>
        <v>5.9053709100000003</v>
      </c>
      <c r="M63" s="24">
        <f>SUM(D63/J63)</f>
        <v>22.87792091881466</v>
      </c>
      <c r="N63" s="24">
        <f>SUM(D63/F63)</f>
        <v>5.032439067157636</v>
      </c>
    </row>
    <row r="64" spans="2:18" x14ac:dyDescent="0.25">
      <c r="B64" s="2">
        <v>41840</v>
      </c>
      <c r="C64">
        <v>9331</v>
      </c>
      <c r="D64" s="19">
        <f>SUM(C64-C63)</f>
        <v>284</v>
      </c>
      <c r="F64">
        <v>61.87</v>
      </c>
      <c r="G64" t="s">
        <v>44</v>
      </c>
      <c r="H64" s="5">
        <v>1.2989999999999999</v>
      </c>
      <c r="I64" s="3">
        <f t="shared" si="19"/>
        <v>80.369129999999998</v>
      </c>
      <c r="J64" s="24">
        <f>SUM(F64/4.54609)</f>
        <v>13.60949739226456</v>
      </c>
      <c r="K64" s="76"/>
      <c r="L64" s="20">
        <f>SUM(I64/J64)</f>
        <v>5.9053709100000003</v>
      </c>
      <c r="M64" s="24">
        <f>SUM(D64/J64)</f>
        <v>20.867780184257317</v>
      </c>
      <c r="N64" s="24">
        <f>SUM(D64/F64)</f>
        <v>4.5902699208016813</v>
      </c>
    </row>
    <row r="65" spans="2:26" x14ac:dyDescent="0.25">
      <c r="B65" s="2">
        <v>41851</v>
      </c>
      <c r="C65">
        <v>9642</v>
      </c>
      <c r="D65" s="19">
        <f>SUM(C65-C64)</f>
        <v>311</v>
      </c>
      <c r="F65">
        <v>59.06</v>
      </c>
      <c r="G65" t="s">
        <v>25</v>
      </c>
      <c r="H65" s="5">
        <v>1.2989999999999999</v>
      </c>
      <c r="I65" s="3">
        <f t="shared" si="19"/>
        <v>76.718940000000003</v>
      </c>
      <c r="J65" s="24">
        <f>SUM(F65/4.54609)</f>
        <v>12.991383804544125</v>
      </c>
      <c r="K65" s="76"/>
      <c r="L65" s="20">
        <f>SUM(I65/J65)</f>
        <v>5.9053709100000003</v>
      </c>
      <c r="M65" s="24">
        <f>SUM(D65/J65)</f>
        <v>23.93894327802235</v>
      </c>
      <c r="N65" s="24">
        <f>SUM(D65/F65)</f>
        <v>5.2658313579410763</v>
      </c>
    </row>
    <row r="67" spans="2:26" x14ac:dyDescent="0.25">
      <c r="B67" s="2">
        <v>41859</v>
      </c>
      <c r="C67">
        <v>9949</v>
      </c>
      <c r="D67" s="19">
        <f>SUM(C67-C65)</f>
        <v>307</v>
      </c>
      <c r="F67">
        <v>60.66</v>
      </c>
      <c r="G67" t="s">
        <v>45</v>
      </c>
      <c r="H67" s="5">
        <v>1.2989999999999999</v>
      </c>
      <c r="I67" s="3">
        <v>78.19</v>
      </c>
      <c r="J67" s="24">
        <f>SUM(F67/4.54609)</f>
        <v>13.343334601822663</v>
      </c>
      <c r="K67" s="76"/>
      <c r="L67" s="20">
        <f>SUM(I67/J67)</f>
        <v>5.8598545515990779</v>
      </c>
      <c r="M67" s="24">
        <f>SUM(D67/J67)</f>
        <v>23.007742004615896</v>
      </c>
      <c r="N67" s="24">
        <f>SUM(D67/F67)</f>
        <v>5.0609957138147053</v>
      </c>
    </row>
    <row r="68" spans="2:26" x14ac:dyDescent="0.25">
      <c r="B68" s="2">
        <v>41879</v>
      </c>
      <c r="C68">
        <v>10241</v>
      </c>
      <c r="D68" s="19">
        <f>SUM(C68-C67)</f>
        <v>292</v>
      </c>
      <c r="F68">
        <v>59.77</v>
      </c>
      <c r="G68" t="s">
        <v>25</v>
      </c>
      <c r="H68" s="5">
        <v>1.2989999999999999</v>
      </c>
      <c r="I68" s="3">
        <v>78.84</v>
      </c>
      <c r="J68" s="24">
        <f>SUM(F68/4.54609)</f>
        <v>13.147561970836476</v>
      </c>
      <c r="K68" s="76"/>
      <c r="L68" s="20">
        <f>SUM(I68/J68)</f>
        <v>5.9965490312865999</v>
      </c>
      <c r="M68" s="24">
        <f>SUM(D68/J68)</f>
        <v>22.209440856617036</v>
      </c>
      <c r="N68" s="24">
        <f>SUM(D68/F68)</f>
        <v>4.8853940103730968</v>
      </c>
    </row>
    <row r="69" spans="2:26" x14ac:dyDescent="0.25">
      <c r="B69" s="2">
        <v>41886</v>
      </c>
      <c r="C69">
        <v>10539</v>
      </c>
      <c r="D69" s="19">
        <f>SUM(C69-C68)</f>
        <v>298</v>
      </c>
      <c r="F69" s="21" t="s">
        <v>46</v>
      </c>
      <c r="K69"/>
    </row>
    <row r="70" spans="2:26" x14ac:dyDescent="0.25">
      <c r="E70"/>
      <c r="K70"/>
    </row>
    <row r="71" spans="2:26" x14ac:dyDescent="0.25">
      <c r="B71" s="85"/>
      <c r="C71" s="61"/>
      <c r="D71" s="90">
        <f>SUM(D50:D52,D54:D57,D59:D60,D62:D65,D67:D68,D69)</f>
        <v>4413</v>
      </c>
      <c r="E71" s="61"/>
      <c r="F71" s="91">
        <f>SUM(F48,F50:F52,F54:F57,F59:F60,F62:F65,F67:F68)</f>
        <v>936.55000000000007</v>
      </c>
      <c r="G71" s="61"/>
      <c r="H71" s="89">
        <f>AVERAGE(H46:H47,H50:H52,H54:H57,H59:H60,H62:H65,H67:H68)</f>
        <v>1.2989999999999997</v>
      </c>
      <c r="I71" s="23">
        <f>SUM(I48,I50:I52,I54:I57,I59:I60,I62:I65,I67:I68)</f>
        <v>1217.1698799999999</v>
      </c>
      <c r="J71" s="95">
        <f>SUM(J48,J50:J52,J54:J57,J59:J60,J62:J65,J67:J68)</f>
        <v>206.01219949451064</v>
      </c>
      <c r="K71" s="78"/>
      <c r="L71" s="63">
        <f>AVERAGE(L46:L47,L50:L52,L54:L57,L59:L60,L62:L65,L67:L68)</f>
        <v>5.9080568960521003</v>
      </c>
      <c r="M71" s="60">
        <f>SUM(D71/J71)</f>
        <v>21.421061523677331</v>
      </c>
      <c r="N71" s="60">
        <f>SUM(D71/F71)</f>
        <v>4.711974801131813</v>
      </c>
      <c r="O71" s="21"/>
      <c r="P71" s="21"/>
      <c r="Q71" s="21"/>
    </row>
    <row r="72" spans="2:26" x14ac:dyDescent="0.25">
      <c r="B72" s="21"/>
      <c r="C72" s="21"/>
      <c r="D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2:26" x14ac:dyDescent="0.25">
      <c r="B73" s="21"/>
      <c r="C73" s="21"/>
      <c r="D73" s="21"/>
      <c r="F73" s="21"/>
      <c r="G73" s="21"/>
      <c r="H73" s="21"/>
      <c r="I73" s="21"/>
      <c r="J73" s="21"/>
      <c r="K73" s="96"/>
      <c r="L73" s="97"/>
      <c r="M73" s="97"/>
      <c r="N73" s="97"/>
      <c r="O73" s="97"/>
      <c r="P73" s="97"/>
      <c r="Q73" s="97"/>
      <c r="R73" s="97"/>
      <c r="S73" s="98"/>
    </row>
    <row r="74" spans="2:26" x14ac:dyDescent="0.25">
      <c r="B74" s="21"/>
      <c r="C74" s="21"/>
      <c r="D74" t="s">
        <v>50</v>
      </c>
      <c r="F74" s="89">
        <f>SUM(H71)</f>
        <v>1.2989999999999997</v>
      </c>
      <c r="G74" s="21"/>
      <c r="I74" s="21"/>
      <c r="J74" s="21"/>
      <c r="K74" s="99"/>
      <c r="L74" s="100" t="s">
        <v>52</v>
      </c>
      <c r="M74" s="13"/>
      <c r="N74" s="13"/>
      <c r="O74" s="61"/>
      <c r="P74" s="13"/>
      <c r="Q74" s="61"/>
      <c r="R74" s="13"/>
      <c r="S74" s="101"/>
    </row>
    <row r="75" spans="2:26" x14ac:dyDescent="0.25">
      <c r="B75" s="21"/>
      <c r="C75" s="21"/>
      <c r="D75" t="s">
        <v>51</v>
      </c>
      <c r="F75" s="23">
        <f>SUM(L71)</f>
        <v>5.9080568960521003</v>
      </c>
      <c r="G75" s="21"/>
      <c r="H75" s="61"/>
      <c r="I75" s="61"/>
      <c r="J75" s="87"/>
      <c r="K75" s="99"/>
      <c r="L75" s="13"/>
      <c r="M75" s="13"/>
      <c r="N75" s="13"/>
      <c r="O75" s="61"/>
      <c r="P75" s="13" t="s">
        <v>50</v>
      </c>
      <c r="Q75" s="61"/>
      <c r="R75" s="63">
        <f>AVERAGE(H8:H10,H12:H14,H17:H19,H21:H23,H25:H26,H29:H30,H46:H47,H50:H52,H54:H57,H59:H60,H62:H65,H67:H68)</f>
        <v>1.3377878787878787</v>
      </c>
      <c r="S75" s="101"/>
    </row>
    <row r="76" spans="2:26" x14ac:dyDescent="0.25">
      <c r="B76" s="21"/>
      <c r="C76" s="21"/>
      <c r="D76" s="21" t="s">
        <v>48</v>
      </c>
      <c r="F76" s="95">
        <f>SUM(M71)</f>
        <v>21.421061523677331</v>
      </c>
      <c r="G76" s="21"/>
      <c r="K76" s="99"/>
      <c r="L76" s="61" t="s">
        <v>53</v>
      </c>
      <c r="M76" s="61"/>
      <c r="N76" s="61">
        <f>SUM(C69-C8)</f>
        <v>8397</v>
      </c>
      <c r="O76" s="61"/>
      <c r="P76" s="13" t="s">
        <v>51</v>
      </c>
      <c r="Q76" s="61"/>
      <c r="R76" s="63">
        <f>AVERAGE(L8:L10,L12:L14,L17:L19,L21:L23,L25:L26,L29:L30,L46:L47,L50:L52,L54:L57,L59:L60,L62:L65,L67:L68)</f>
        <v>6.0830877876632004</v>
      </c>
      <c r="S76" s="101"/>
    </row>
    <row r="77" spans="2:26" x14ac:dyDescent="0.25">
      <c r="B77" s="21"/>
      <c r="C77" s="21"/>
      <c r="D77" s="21" t="s">
        <v>49</v>
      </c>
      <c r="F77" s="95">
        <f>SUM(N71)</f>
        <v>4.711974801131813</v>
      </c>
      <c r="G77" s="21"/>
      <c r="K77" s="99"/>
      <c r="L77" s="61" t="s">
        <v>54</v>
      </c>
      <c r="M77" s="61"/>
      <c r="N77" s="86">
        <f>SUM(J8:J10,J15,J17:J19,J21:J23,J27,J29:J30,J48,J50:J52,J54:J57,J59:J60,J62:J65,J67:J68)</f>
        <v>379.69551856650435</v>
      </c>
      <c r="O77" s="61"/>
      <c r="P77" s="61" t="s">
        <v>48</v>
      </c>
      <c r="Q77" s="61"/>
      <c r="R77" s="102">
        <f>SUM(N76/N77)</f>
        <v>22.115088510135394</v>
      </c>
      <c r="S77" s="101"/>
    </row>
    <row r="78" spans="2:26" x14ac:dyDescent="0.25">
      <c r="B78" s="21"/>
      <c r="C78" s="21"/>
      <c r="D78" s="21" t="s">
        <v>47</v>
      </c>
      <c r="F78" s="111">
        <f>SUM(I71/D71)</f>
        <v>0.27581461137548152</v>
      </c>
      <c r="G78" s="21"/>
      <c r="K78" s="99"/>
      <c r="L78" s="61" t="s">
        <v>55</v>
      </c>
      <c r="M78" s="61"/>
      <c r="N78" s="86">
        <f>SUM(F8:F10,F15,F17:F19,F21:F23,F27,F29:F30,F48,F50:F52,F54:F57,F59:F60,F62:F65,F67:F68)</f>
        <v>1726.1299999999999</v>
      </c>
      <c r="O78" s="61"/>
      <c r="P78" s="61" t="s">
        <v>49</v>
      </c>
      <c r="Q78" s="61"/>
      <c r="R78" s="102">
        <f>SUM(N76/N78)</f>
        <v>4.8646393956422749</v>
      </c>
      <c r="S78" s="101"/>
    </row>
    <row r="79" spans="2:26" x14ac:dyDescent="0.25">
      <c r="B79" s="21"/>
      <c r="C79" s="21"/>
      <c r="D79" s="21"/>
      <c r="F79" s="21"/>
      <c r="G79" s="21"/>
      <c r="K79" s="99"/>
      <c r="L79" s="61" t="s">
        <v>56</v>
      </c>
      <c r="M79" s="61"/>
      <c r="N79" s="63">
        <f>SUM(I8:I10,I15,I17:I19,I21:I23,I27,I29:I30,I48,I50:I52,I54:I57,I59:I60,I62:I65,I67:I68)</f>
        <v>2306.0007000000005</v>
      </c>
      <c r="O79" s="61"/>
      <c r="P79" s="61" t="s">
        <v>47</v>
      </c>
      <c r="Q79" s="61"/>
      <c r="R79" s="63">
        <f>SUM(N79/N76)</f>
        <v>0.27462197213290468</v>
      </c>
      <c r="S79" s="101"/>
    </row>
    <row r="80" spans="2:26" x14ac:dyDescent="0.25">
      <c r="B80" s="61"/>
      <c r="C80" s="61"/>
      <c r="D80" s="61"/>
      <c r="E80" s="61"/>
      <c r="F80" s="61"/>
      <c r="G80" s="61"/>
      <c r="K80" s="103"/>
      <c r="L80" s="104"/>
      <c r="M80" s="104"/>
      <c r="N80" s="104"/>
      <c r="O80" s="104"/>
      <c r="P80" s="104"/>
      <c r="Q80" s="104"/>
      <c r="R80" s="105"/>
      <c r="S80" s="106"/>
      <c r="T80" s="21"/>
      <c r="U80" s="21"/>
      <c r="V80" s="21"/>
      <c r="W80" s="21"/>
      <c r="X80" s="21"/>
      <c r="Y80" s="21"/>
      <c r="Z80" s="21"/>
    </row>
    <row r="81" spans="2:26" x14ac:dyDescent="0.25">
      <c r="B81" s="85"/>
      <c r="C81" s="61"/>
      <c r="D81" s="61"/>
      <c r="E81" s="61"/>
      <c r="F81" s="61"/>
      <c r="G81" s="61"/>
      <c r="H81" s="89"/>
      <c r="L81" s="63"/>
      <c r="M81" s="86"/>
      <c r="N81" s="86"/>
      <c r="T81" s="21"/>
      <c r="U81" s="21"/>
      <c r="V81" s="21"/>
      <c r="W81" s="21"/>
      <c r="X81" s="21"/>
      <c r="Y81" s="21"/>
      <c r="Z81" s="21"/>
    </row>
    <row r="82" spans="2:26" x14ac:dyDescent="0.25">
      <c r="B82" s="85"/>
      <c r="C82" s="61"/>
      <c r="D82" s="61"/>
      <c r="E82" s="61"/>
      <c r="F82" s="61"/>
      <c r="G82" s="61"/>
      <c r="H82" s="89"/>
      <c r="L82" s="63"/>
      <c r="M82" s="86"/>
      <c r="N82" s="86"/>
      <c r="T82" s="21"/>
      <c r="U82" s="21"/>
      <c r="V82" s="21"/>
      <c r="W82" s="21"/>
      <c r="X82" s="21"/>
      <c r="Y82" s="21"/>
      <c r="Z82" s="21"/>
    </row>
    <row r="84" spans="2:26" x14ac:dyDescent="0.25">
      <c r="B84" s="1" t="s">
        <v>0</v>
      </c>
    </row>
    <row r="85" spans="2:26" x14ac:dyDescent="0.25">
      <c r="L85" s="6"/>
    </row>
  </sheetData>
  <mergeCells count="2">
    <mergeCell ref="P46:S47"/>
    <mergeCell ref="P60:R61"/>
  </mergeCells>
  <hyperlinks>
    <hyperlink ref="B84" r:id="rId1" location="q=litres+to+gallons" xr:uid="{00000000-0004-0000-0200-000000000000}"/>
  </hyperlinks>
  <pageMargins left="0.25" right="0.25" top="0.75" bottom="0.75" header="0.3" footer="0.3"/>
  <pageSetup paperSize="9" scale="52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originals</vt:lpstr>
      <vt:lpstr>mickey figures 1</vt:lpstr>
      <vt:lpstr>'mickey figures 1'!Print_Area</vt:lpstr>
      <vt:lpstr>originals!Print_Area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SBMS</dc:creator>
  <cp:lastModifiedBy>SBMS</cp:lastModifiedBy>
  <cp:lastPrinted>2017-10-26T18:06:48Z</cp:lastPrinted>
  <dcterms:created xsi:type="dcterms:W3CDTF">2013-11-21T23:13:01Z</dcterms:created>
  <dcterms:modified xsi:type="dcterms:W3CDTF">2019-05-04T23:18:37Z</dcterms:modified>
</cp:coreProperties>
</file>